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0" yWindow="0" windowWidth="46520" windowHeight="25700" tabRatio="500" activeTab="2"/>
  </bookViews>
  <sheets>
    <sheet name="String Length Calculator" sheetId="13" r:id="rId1"/>
    <sheet name="Your Module Table" sheetId="12" r:id="rId2"/>
    <sheet name="Rough Site Stringing Calculator" sheetId="14" r:id="rId3"/>
  </sheets>
  <definedNames>
    <definedName name="_xlnm._FilterDatabase" localSheetId="1" hidden="1">'Your Module Table'!$A$1:$H$1</definedName>
    <definedName name="Model">'String Length Calculator'!$U$1:$U$2</definedName>
    <definedName name="_xlnm.Print_Area" localSheetId="2">'Rough Site Stringing Calculator'!$A$1:$K$24</definedName>
    <definedName name="_xlnm.Print_Area" localSheetId="1">'Your Module Table'!$A$1:$H$212</definedName>
    <definedName name="Voltag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9" i="14" l="1"/>
  <c r="H11" i="14"/>
  <c r="J11" i="14"/>
  <c r="J10" i="14"/>
  <c r="J12" i="14"/>
  <c r="J13" i="14"/>
  <c r="I11" i="14"/>
  <c r="I10" i="14"/>
  <c r="I12" i="14"/>
  <c r="I13" i="14"/>
  <c r="G11" i="14"/>
  <c r="G10" i="14"/>
  <c r="G12" i="14"/>
  <c r="G13" i="14"/>
  <c r="F11" i="14"/>
  <c r="F10" i="14"/>
  <c r="F12" i="14"/>
  <c r="F13" i="14"/>
  <c r="H12" i="14"/>
  <c r="H13" i="14"/>
  <c r="C10" i="14"/>
  <c r="B13" i="14"/>
  <c r="C13" i="14"/>
  <c r="B14" i="14"/>
  <c r="C14" i="14"/>
  <c r="C31" i="13"/>
  <c r="C29" i="13"/>
  <c r="C28" i="13"/>
  <c r="C14" i="13"/>
  <c r="C13" i="13"/>
  <c r="C12" i="13"/>
  <c r="C11" i="13"/>
  <c r="C10" i="13"/>
  <c r="C9" i="13"/>
  <c r="K20" i="13"/>
  <c r="L20" i="13"/>
  <c r="M20" i="13"/>
  <c r="N20" i="13"/>
  <c r="N31" i="13"/>
  <c r="M31" i="13"/>
  <c r="L31" i="13"/>
  <c r="K31" i="13"/>
  <c r="J20" i="13"/>
  <c r="J31" i="13"/>
  <c r="I20" i="13"/>
  <c r="I31" i="13"/>
  <c r="H20" i="13"/>
  <c r="H31" i="13"/>
  <c r="N28" i="13"/>
  <c r="N29" i="13"/>
  <c r="N30" i="13"/>
  <c r="M28" i="13"/>
  <c r="M29" i="13"/>
  <c r="M30" i="13"/>
  <c r="L28" i="13"/>
  <c r="L29" i="13"/>
  <c r="L30" i="13"/>
  <c r="K28" i="13"/>
  <c r="K29" i="13"/>
  <c r="K30" i="13"/>
  <c r="J28" i="13"/>
  <c r="J29" i="13"/>
  <c r="J30" i="13"/>
  <c r="I28" i="13"/>
  <c r="I29" i="13"/>
  <c r="I30" i="13"/>
  <c r="H28" i="13"/>
  <c r="H29" i="13"/>
  <c r="H30" i="13"/>
  <c r="N25" i="13"/>
  <c r="N26" i="13"/>
  <c r="N27" i="13"/>
  <c r="M25" i="13"/>
  <c r="M26" i="13"/>
  <c r="M27" i="13"/>
  <c r="L25" i="13"/>
  <c r="L26" i="13"/>
  <c r="L27" i="13"/>
  <c r="K25" i="13"/>
  <c r="K26" i="13"/>
  <c r="K27" i="13"/>
  <c r="J25" i="13"/>
  <c r="J26" i="13"/>
  <c r="J27" i="13"/>
  <c r="I25" i="13"/>
  <c r="I26" i="13"/>
  <c r="I27" i="13"/>
  <c r="H25" i="13"/>
  <c r="H26" i="13"/>
  <c r="H27" i="13"/>
  <c r="N22" i="13"/>
  <c r="N23" i="13"/>
  <c r="N24" i="13"/>
  <c r="M22" i="13"/>
  <c r="M23" i="13"/>
  <c r="M24" i="13"/>
  <c r="L22" i="13"/>
  <c r="L23" i="13"/>
  <c r="L24" i="13"/>
  <c r="K22" i="13"/>
  <c r="K23" i="13"/>
  <c r="K24" i="13"/>
  <c r="J22" i="13"/>
  <c r="J23" i="13"/>
  <c r="J24" i="13"/>
  <c r="I22" i="13"/>
  <c r="I23" i="13"/>
  <c r="I24" i="13"/>
  <c r="H22" i="13"/>
  <c r="H23" i="13"/>
  <c r="H24" i="13"/>
  <c r="N21" i="13"/>
  <c r="M21" i="13"/>
  <c r="L21" i="13"/>
  <c r="K21" i="13"/>
  <c r="J21" i="13"/>
  <c r="I21" i="13"/>
  <c r="H21" i="13"/>
</calcChain>
</file>

<file path=xl/comments1.xml><?xml version="1.0" encoding="utf-8"?>
<comments xmlns="http://schemas.openxmlformats.org/spreadsheetml/2006/main">
  <authors>
    <author>Guy Foster</author>
  </authors>
  <commentList>
    <comment ref="G5" authorId="0">
      <text>
        <r>
          <rPr>
            <b/>
            <sz val="9"/>
            <color indexed="81"/>
            <rFont val="Calibri"/>
            <family val="2"/>
          </rPr>
          <t>Scale of % Vmppt to % Voc range</t>
        </r>
      </text>
    </comment>
    <comment ref="C8" authorId="0">
      <text>
        <r>
          <rPr>
            <b/>
            <sz val="9"/>
            <color indexed="81"/>
            <rFont val="Calibri"/>
            <family val="2"/>
          </rPr>
          <t>Guy Foster:</t>
        </r>
        <r>
          <rPr>
            <sz val="9"/>
            <color indexed="81"/>
            <rFont val="Calibri"/>
            <family val="2"/>
          </rPr>
          <t xml:space="preserve">
Dropdown, driven from "Module Table" tab</t>
        </r>
      </text>
    </comment>
    <comment ref="G9" authorId="0">
      <text>
        <r>
          <rPr>
            <b/>
            <sz val="9"/>
            <color indexed="81"/>
            <rFont val="Calibri"/>
            <family val="2"/>
          </rPr>
          <t>Power scale compared to inverter nominal output power</t>
        </r>
      </text>
    </comment>
    <comment ref="B14" authorId="0">
      <text>
        <r>
          <rPr>
            <sz val="9"/>
            <color indexed="81"/>
            <rFont val="Calibri"/>
            <family val="2"/>
          </rPr>
          <t>Usually difference between Normal Cell Operating Temperature (NOCT) and STC temperature</t>
        </r>
      </text>
    </comment>
    <comment ref="F18" authorId="0">
      <text>
        <r>
          <rPr>
            <sz val="9"/>
            <color indexed="81"/>
            <rFont val="Calibri"/>
            <family val="2"/>
          </rPr>
          <t>Calculations are based on STC. Temperature derating applied to voltage but not current values. Powers calculated from Vmppt (temp derated) and Imp (not derated). Tool gives order of magnitude guidance but is not a substitute for a system design tool.</t>
        </r>
      </text>
    </comment>
    <comment ref="B28" authorId="0">
      <text>
        <r>
          <rPr>
            <sz val="9"/>
            <color indexed="81"/>
            <rFont val="Calibri"/>
            <family val="2"/>
          </rPr>
          <t>Input cells populated with correct info for HiQ Solar TrueString inverter</t>
        </r>
      </text>
    </comment>
    <comment ref="F31" authorId="0">
      <text>
        <r>
          <rPr>
            <b/>
            <sz val="9"/>
            <color indexed="81"/>
            <rFont val="Calibri"/>
            <family val="2"/>
          </rPr>
          <t>STC module power vs. inverter nominal power rating</t>
        </r>
      </text>
    </comment>
  </commentList>
</comments>
</file>

<file path=xl/comments2.xml><?xml version="1.0" encoding="utf-8"?>
<comments xmlns="http://schemas.openxmlformats.org/spreadsheetml/2006/main">
  <authors>
    <author>Guy Foster</author>
  </authors>
  <commentList>
    <comment ref="H1" authorId="0">
      <text>
        <r>
          <rPr>
            <sz val="9"/>
            <color indexed="81"/>
            <rFont val="Calibri"/>
            <family val="2"/>
          </rPr>
          <t>Usually difference between Normal Cell Operating Temperature (NOCT) and STC temperature</t>
        </r>
      </text>
    </comment>
  </commentList>
</comments>
</file>

<file path=xl/sharedStrings.xml><?xml version="1.0" encoding="utf-8"?>
<sst xmlns="http://schemas.openxmlformats.org/spreadsheetml/2006/main" count="555" uniqueCount="505">
  <si>
    <t>Module Input Data</t>
  </si>
  <si>
    <t>V Temp Coeff (%)</t>
  </si>
  <si>
    <t>Module Name</t>
  </si>
  <si>
    <t>Module Power (STC, W)</t>
  </si>
  <si>
    <t>Cell T Rise (°C)</t>
  </si>
  <si>
    <t>Voc (V)</t>
  </si>
  <si>
    <t>Vmppt (V)</t>
  </si>
  <si>
    <t>Imppt (A)</t>
  </si>
  <si>
    <t>Min Temp (°C)</t>
  </si>
  <si>
    <t>Max Temp (°C)</t>
  </si>
  <si>
    <t>Nominal Temp (°C)</t>
  </si>
  <si>
    <t>Power Rating (W)</t>
  </si>
  <si>
    <t># Strings</t>
  </si>
  <si>
    <t>Min Vmppt (V)</t>
  </si>
  <si>
    <t>Average Efficiency (%)</t>
  </si>
  <si>
    <t>Max Voc (V)</t>
  </si>
  <si>
    <t>Min Temp</t>
  </si>
  <si>
    <t>Pdc (W)</t>
  </si>
  <si>
    <t>Pac (W)</t>
  </si>
  <si>
    <t>Nom Temp</t>
  </si>
  <si>
    <t>Max Temp</t>
  </si>
  <si>
    <t>V</t>
  </si>
  <si>
    <t>W</t>
  </si>
  <si>
    <t>Key</t>
  </si>
  <si>
    <t>User Input</t>
  </si>
  <si>
    <t>&gt;100%</t>
  </si>
  <si>
    <t>90-100%</t>
  </si>
  <si>
    <t>&lt;90%</t>
  </si>
  <si>
    <t>&lt;100%</t>
  </si>
  <si>
    <t>100-110%</t>
  </si>
  <si>
    <t>&gt;110%</t>
  </si>
  <si>
    <t>&lt;80%</t>
  </si>
  <si>
    <t>80-90%</t>
  </si>
  <si>
    <t>TrueString Inverter Input Data</t>
  </si>
  <si>
    <t>Notes</t>
  </si>
  <si>
    <t>Min Vmppt</t>
  </si>
  <si>
    <t>&lt;-------|</t>
  </si>
  <si>
    <t>&lt;--------------&gt;</t>
  </si>
  <si>
    <t>|&lt;-------------</t>
  </si>
  <si>
    <t>-------------&gt;|</t>
  </si>
  <si>
    <t>Min Temp Voc</t>
  </si>
  <si>
    <t>&lt;-------------&gt;</t>
  </si>
  <si>
    <t>Voltage Scale</t>
  </si>
  <si>
    <t>Power Scale</t>
  </si>
  <si>
    <t>|---------&gt;</t>
  </si>
  <si>
    <t>Ambient Temperature Assumptions</t>
  </si>
  <si>
    <t>STC Stacking Ratio</t>
  </si>
  <si>
    <t>Be careful</t>
  </si>
  <si>
    <t>Great</t>
  </si>
  <si>
    <t>90-125%</t>
  </si>
  <si>
    <t>125-150%</t>
  </si>
  <si>
    <t>&gt;150%</t>
  </si>
  <si>
    <t>System</t>
  </si>
  <si>
    <t>NEC no go…</t>
  </si>
  <si>
    <t>Low</t>
  </si>
  <si>
    <t>&gt; Should not exceed Min Temp Voc maximum voltage (either 600 or 1,000V)</t>
  </si>
  <si>
    <r>
      <t xml:space="preserve">&gt; Change </t>
    </r>
    <r>
      <rPr>
        <b/>
        <sz val="12"/>
        <color theme="1" tint="0.34998626667073579"/>
        <rFont val="Calibri"/>
        <scheme val="minor"/>
      </rPr>
      <t>String Length Input Cell</t>
    </r>
    <r>
      <rPr>
        <sz val="12"/>
        <color theme="1" tint="0.34998626667073579"/>
        <rFont val="Calibri"/>
        <scheme val="minor"/>
      </rPr>
      <t xml:space="preserve"> to be under Min-Temp Voc limit, make sure inverter power level and other parameters look good</t>
    </r>
  </si>
  <si>
    <t>Use at own risk, HiQ Solar, Inc. accepts no responsibility for errors, omissions, etc.</t>
  </si>
  <si>
    <t>Scale</t>
  </si>
  <si>
    <t>Ok, but underpowered….</t>
  </si>
  <si>
    <t>Rugged Solar Inverters for Commercial 3-Phase Installations</t>
  </si>
  <si>
    <t>www.hiqsolar.com</t>
  </si>
  <si>
    <t xml:space="preserve">String Length: </t>
  </si>
  <si>
    <t>Your title here…..</t>
  </si>
  <si>
    <t>(Note Min Vmppt is 425V: Above this unit will give full power, but unit will still track down to 200V or below)</t>
  </si>
  <si>
    <t>String Length Input</t>
  </si>
  <si>
    <t>ET-P672305WW</t>
  </si>
  <si>
    <t>Suniva 330W</t>
  </si>
  <si>
    <t>Stion 150W</t>
  </si>
  <si>
    <t>Suniva 325W</t>
  </si>
  <si>
    <t>LG 305W</t>
  </si>
  <si>
    <t>Heliene 305W</t>
  </si>
  <si>
    <t>Model #</t>
  </si>
  <si>
    <t>Canadian Solar 310W</t>
  </si>
  <si>
    <t>ET Solar 305W</t>
  </si>
  <si>
    <t>Module Power 
(STC, W)</t>
  </si>
  <si>
    <t>&lt;&lt;&lt;&lt;</t>
  </si>
  <si>
    <t xml:space="preserve">'Vlookup' list that drives "Dropdown Master" tab. </t>
  </si>
  <si>
    <t>Feel free to add your own modules to the list as needed</t>
  </si>
  <si>
    <t>Suniva 275W</t>
  </si>
  <si>
    <t>OPT275-60-4-1B0</t>
  </si>
  <si>
    <t>OPT 325-72-4-100-BAA</t>
  </si>
  <si>
    <t>CS6X-305P</t>
  </si>
  <si>
    <t>72M305</t>
  </si>
  <si>
    <t>LG305N1C-B3</t>
  </si>
  <si>
    <t>STL-150A (CIGS module)</t>
  </si>
  <si>
    <t>OPT 330-72-4-100</t>
  </si>
  <si>
    <t>Trina 240W</t>
  </si>
  <si>
    <t>TSM-240PA05</t>
  </si>
  <si>
    <t>Yingli 245W</t>
  </si>
  <si>
    <t>YL245P-29b</t>
  </si>
  <si>
    <t>Trina 250W</t>
  </si>
  <si>
    <t>TSM-250PA05</t>
  </si>
  <si>
    <t>SolarWorld 270W</t>
  </si>
  <si>
    <t>SW270 Mono</t>
  </si>
  <si>
    <t>Canadian Solar 295W</t>
  </si>
  <si>
    <t>CS6X-295P</t>
  </si>
  <si>
    <t>Yingli 295W</t>
  </si>
  <si>
    <t>YL295P-35b</t>
  </si>
  <si>
    <t>Hyundai 300W</t>
  </si>
  <si>
    <t>HiS-S300MI</t>
  </si>
  <si>
    <t>BenQ 96 cell 333W</t>
  </si>
  <si>
    <t>PM096B00</t>
  </si>
  <si>
    <t>Sunpreme 360W</t>
  </si>
  <si>
    <t>Sunpreme 370W</t>
  </si>
  <si>
    <t>Model</t>
  </si>
  <si>
    <t>TrueString String Length Calculator</t>
  </si>
  <si>
    <t>TS480</t>
  </si>
  <si>
    <t>TS208</t>
  </si>
  <si>
    <t>Listed choices</t>
  </si>
  <si>
    <t>Suniva 340W</t>
  </si>
  <si>
    <t>OPT 340-72-4-100-BAA</t>
  </si>
  <si>
    <t>HiQ String Sizing</t>
  </si>
  <si>
    <t>Wattage</t>
  </si>
  <si>
    <t>AC Rating</t>
  </si>
  <si>
    <t>Strings</t>
  </si>
  <si>
    <t>Length</t>
  </si>
  <si>
    <t>DC kW</t>
  </si>
  <si>
    <t>AC kW</t>
  </si>
  <si>
    <t>DC/AC Ratio</t>
  </si>
  <si>
    <t>For a given number of modules and inverters, how many strings, of what lengths, will I have?</t>
  </si>
  <si>
    <t>Rough Site Stringing Calculator</t>
  </si>
  <si>
    <t># Modules</t>
  </si>
  <si>
    <t># Inverters</t>
  </si>
  <si>
    <t>&lt;----- Stacking Ratios -----&gt;</t>
  </si>
  <si>
    <t>&lt;--- Less Inverters</t>
  </si>
  <si>
    <t>More Inverters ---&gt;</t>
  </si>
  <si>
    <t>Canadian Solar 280W</t>
  </si>
  <si>
    <t>CS6X-280P</t>
  </si>
  <si>
    <t>Canadian Solar 315W</t>
  </si>
  <si>
    <t>CS6X-315P</t>
  </si>
  <si>
    <t>Canadian Solar 325W</t>
  </si>
  <si>
    <t>CS6X-325P</t>
  </si>
  <si>
    <t>Canadian Solar 340W</t>
  </si>
  <si>
    <t>CS6U-340M</t>
  </si>
  <si>
    <t>Hanwha 300W</t>
  </si>
  <si>
    <t>Hanwha 305W</t>
  </si>
  <si>
    <t>Q.PEAK-G4.1 300</t>
  </si>
  <si>
    <t>Q.PEAK-G4.1 305</t>
  </si>
  <si>
    <t>HSL72P6-PA-4-300</t>
  </si>
  <si>
    <t>Heliene 300W</t>
  </si>
  <si>
    <t>72M295</t>
  </si>
  <si>
    <t>Heliene 295W</t>
  </si>
  <si>
    <t>72M300</t>
  </si>
  <si>
    <t>72M310</t>
  </si>
  <si>
    <t>HiS-M305TI</t>
  </si>
  <si>
    <t>HiS-M300TI</t>
  </si>
  <si>
    <t>HiS-M310TI</t>
  </si>
  <si>
    <t>HiS-S325TI</t>
  </si>
  <si>
    <t>HiS-S330TI</t>
  </si>
  <si>
    <t>HiS-S335TI</t>
  </si>
  <si>
    <t>Hyundai 305W</t>
  </si>
  <si>
    <t>Hyundai 310W</t>
  </si>
  <si>
    <t>Hyundai 325W</t>
  </si>
  <si>
    <t>Hyundai 330W</t>
  </si>
  <si>
    <t>Hyundai 335W</t>
  </si>
  <si>
    <t>LG310N1C-G4</t>
  </si>
  <si>
    <t>LG 310W</t>
  </si>
  <si>
    <t>Sunpreme 340W</t>
  </si>
  <si>
    <t>Sunpreme 350W</t>
  </si>
  <si>
    <t>SW285 Mono</t>
  </si>
  <si>
    <t>SW290 Mono</t>
  </si>
  <si>
    <t>SW295 Mono</t>
  </si>
  <si>
    <t>SW300 Mono</t>
  </si>
  <si>
    <t>SolarWorld 285W</t>
  </si>
  <si>
    <t>SolarWorld 290W</t>
  </si>
  <si>
    <t>SolarWorld 295W</t>
  </si>
  <si>
    <t>SolarWorld 300W</t>
  </si>
  <si>
    <t>SolarWorld 340W</t>
  </si>
  <si>
    <t>SolarWorld 345W</t>
  </si>
  <si>
    <t>SolarWorld 350W</t>
  </si>
  <si>
    <t>SW340 XL Mono</t>
  </si>
  <si>
    <t>SW345 XL Mono</t>
  </si>
  <si>
    <t>SW350 XL Mono</t>
  </si>
  <si>
    <t>Panasonic 330W</t>
  </si>
  <si>
    <t>Panasonic 325W</t>
  </si>
  <si>
    <t>VBHN325SA16</t>
  </si>
  <si>
    <t>VBHN330SA16</t>
  </si>
  <si>
    <t>Jinko Solar 250W</t>
  </si>
  <si>
    <t>Jinko Solar 255W</t>
  </si>
  <si>
    <t>Jinko Solar 260W</t>
  </si>
  <si>
    <t>Jinko Solar 265W</t>
  </si>
  <si>
    <t>Jinko Solar 270W</t>
  </si>
  <si>
    <t>Jinko Solar 300W</t>
  </si>
  <si>
    <t>Jinko Solar 305W</t>
  </si>
  <si>
    <t>Jinko Solar 310W</t>
  </si>
  <si>
    <t>Jinko Solar 315W</t>
  </si>
  <si>
    <t>Jinko Solar 320W</t>
  </si>
  <si>
    <t>JKM250P</t>
  </si>
  <si>
    <t>JKM255P</t>
  </si>
  <si>
    <t>JKM260P</t>
  </si>
  <si>
    <t>JKM265P</t>
  </si>
  <si>
    <t>JKM270P</t>
  </si>
  <si>
    <t>JKM300P</t>
  </si>
  <si>
    <t>JKM305P</t>
  </si>
  <si>
    <t>JKM310P</t>
  </si>
  <si>
    <t>JKM315P</t>
  </si>
  <si>
    <t>JKM320P</t>
  </si>
  <si>
    <t>JA Solar 290W</t>
  </si>
  <si>
    <t>JA Solar 295W</t>
  </si>
  <si>
    <t>JA Solar 300W</t>
  </si>
  <si>
    <t>JA Solar 305W</t>
  </si>
  <si>
    <t>JA Solar 310W</t>
  </si>
  <si>
    <t>JAP6 72-290/3BB</t>
  </si>
  <si>
    <t>JAP6 72-295/3BB</t>
  </si>
  <si>
    <t>JAP6 72-300/3BB</t>
  </si>
  <si>
    <t>JAP6 72-305/3BB</t>
  </si>
  <si>
    <t>JAP6 72-310/3BB</t>
  </si>
  <si>
    <t>ET Solar 290W</t>
  </si>
  <si>
    <t>ET Solar 295W</t>
  </si>
  <si>
    <t>ET Solar 300W</t>
  </si>
  <si>
    <t>Hanwha 290W</t>
  </si>
  <si>
    <t>Hanwha 295W</t>
  </si>
  <si>
    <t>Hanwha 310W</t>
  </si>
  <si>
    <t>Q.PRO L 290</t>
  </si>
  <si>
    <t>Q.PRO L 295</t>
  </si>
  <si>
    <t>Q.PRO L 300</t>
  </si>
  <si>
    <t>Q.PRO L 305</t>
  </si>
  <si>
    <t>Q.PRO L 310</t>
  </si>
  <si>
    <t>REC265TP</t>
  </si>
  <si>
    <t>REC270TP</t>
  </si>
  <si>
    <t>REC275TP</t>
  </si>
  <si>
    <t>REC280TP</t>
  </si>
  <si>
    <t>Yingli 300W</t>
  </si>
  <si>
    <t>Yingli 305W</t>
  </si>
  <si>
    <t>Yingli 285W</t>
  </si>
  <si>
    <t>Yingli 290W</t>
  </si>
  <si>
    <t>Trina 225W</t>
  </si>
  <si>
    <t>Trina 235W</t>
  </si>
  <si>
    <t>Trina 230W</t>
  </si>
  <si>
    <t>Trina 245W</t>
  </si>
  <si>
    <t>TSM-225PA05</t>
  </si>
  <si>
    <t>TSM-230PA05</t>
  </si>
  <si>
    <t>TSM-235PA05</t>
  </si>
  <si>
    <t>TSM-245PA05</t>
  </si>
  <si>
    <t>LG 250W</t>
  </si>
  <si>
    <t>LG 255W</t>
  </si>
  <si>
    <t>LG 260W</t>
  </si>
  <si>
    <t>LG250S1C-G3</t>
  </si>
  <si>
    <t>LG255S1C-G3</t>
  </si>
  <si>
    <t>LG260S1C-G3</t>
  </si>
  <si>
    <t>Trina 290W</t>
  </si>
  <si>
    <t>Trina 295W</t>
  </si>
  <si>
    <t>Trina 300W</t>
  </si>
  <si>
    <t>Trina 305W</t>
  </si>
  <si>
    <t>Trina 310W</t>
  </si>
  <si>
    <t>TSM-290 PD14</t>
  </si>
  <si>
    <t>TSM-295 PD14</t>
  </si>
  <si>
    <t>TSM-300 PD14</t>
  </si>
  <si>
    <t>TSM-305 PD14</t>
  </si>
  <si>
    <t>TSM-310 PD14</t>
  </si>
  <si>
    <t>Suniva 315W</t>
  </si>
  <si>
    <t>Suniva 320W</t>
  </si>
  <si>
    <t>OPT 315-72-4-100-B</t>
  </si>
  <si>
    <t>OPT 320-72-4-100-B</t>
  </si>
  <si>
    <t>RCM-310-6MA</t>
  </si>
  <si>
    <t>RCM-315-6MA</t>
  </si>
  <si>
    <t>RCM-320-6MA</t>
  </si>
  <si>
    <t>RCM-325-6MA</t>
  </si>
  <si>
    <t>RECOM Solar 310W Mono</t>
  </si>
  <si>
    <t>RECOM Solar 315W Mono</t>
  </si>
  <si>
    <t>RECOM Solar 320W Mono</t>
  </si>
  <si>
    <t>RECOM Solar 325W Mono</t>
  </si>
  <si>
    <t>RECOM Solar 330W Mono</t>
  </si>
  <si>
    <t>RECOM Solar 335W Mono</t>
  </si>
  <si>
    <t>RECOM Solar 340W Mono</t>
  </si>
  <si>
    <t>RECOM Solar 345W Mono</t>
  </si>
  <si>
    <t>RECOM Solar 350W Mono</t>
  </si>
  <si>
    <t>RECOM Solar 355W Mono</t>
  </si>
  <si>
    <t>RCM-330-6MA</t>
  </si>
  <si>
    <t>RCM-335-6MA</t>
  </si>
  <si>
    <t>RCM-340-6MA</t>
  </si>
  <si>
    <t>RCM-345-6MA</t>
  </si>
  <si>
    <t>RCM-350-6MA</t>
  </si>
  <si>
    <t>RCM-355-6MA</t>
  </si>
  <si>
    <t>RECOM Solar 250W Poly</t>
  </si>
  <si>
    <t>RECOM Solar 255W Poly</t>
  </si>
  <si>
    <t>RCM-235-6PB</t>
  </si>
  <si>
    <t>RECOM Solar 235W Poly</t>
  </si>
  <si>
    <t>RECOM Solar 240W Poly</t>
  </si>
  <si>
    <t>RECOM Solar 245W Poly</t>
  </si>
  <si>
    <t>RCM-240-6PB</t>
  </si>
  <si>
    <t>RCM-245-6PB</t>
  </si>
  <si>
    <t>RCM-250-6PB</t>
  </si>
  <si>
    <t>RCM-255-6PB</t>
  </si>
  <si>
    <t>RCM-260-6PB</t>
  </si>
  <si>
    <t>RCM-265-6PB</t>
  </si>
  <si>
    <t>RCM-270-6PB</t>
  </si>
  <si>
    <t>RECOM Solar 260W Poly</t>
  </si>
  <si>
    <t>RECOM Solar 265W Poly</t>
  </si>
  <si>
    <t>RECOM Solar 270W Poly</t>
  </si>
  <si>
    <t>RCM-280-6PB</t>
  </si>
  <si>
    <t>RECOM Solar 280W Poly</t>
  </si>
  <si>
    <t>RECOM Solar 300W Poly</t>
  </si>
  <si>
    <t>RECOM Solar 305W Poly</t>
  </si>
  <si>
    <t>RECOM Solar 310W Poly</t>
  </si>
  <si>
    <t>RECOM Solar 315W Poly</t>
  </si>
  <si>
    <t>RECOM Solar 320W Poly</t>
  </si>
  <si>
    <t>RECOM Solar 325W Poly</t>
  </si>
  <si>
    <t>RECOM Solar 330W Poly</t>
  </si>
  <si>
    <t>RECOM Solar 335W Poly</t>
  </si>
  <si>
    <t>RECOM Solar 340W Poly</t>
  </si>
  <si>
    <t>RCM-300-6PB</t>
  </si>
  <si>
    <t>RCM-305-6PB</t>
  </si>
  <si>
    <t>RCM-310-6PB</t>
  </si>
  <si>
    <t>RCM-315-6PB</t>
  </si>
  <si>
    <t>RCM-320-6PB</t>
  </si>
  <si>
    <t>RCM-325-6PB</t>
  </si>
  <si>
    <t>RCM-330-6PB</t>
  </si>
  <si>
    <t>RCM-335-6PB</t>
  </si>
  <si>
    <t>RCM-340-6PB</t>
  </si>
  <si>
    <t>SunPower P17 355W</t>
  </si>
  <si>
    <t>SunPower P17 335W</t>
  </si>
  <si>
    <t>SunPower P17 330W</t>
  </si>
  <si>
    <t>SunPower P17 340W</t>
  </si>
  <si>
    <t>SunPower P17 345W</t>
  </si>
  <si>
    <t>SunPower P17 350W</t>
  </si>
  <si>
    <t>SPR-P17-330-COM</t>
  </si>
  <si>
    <t>SPR-P17-335-COM</t>
  </si>
  <si>
    <t>SPR-P17-340-COM</t>
  </si>
  <si>
    <t>SPR-P17-345-COM</t>
  </si>
  <si>
    <t>SPR-P17-350-COM</t>
  </si>
  <si>
    <t>SPR-P17-355-COM</t>
  </si>
  <si>
    <t>SPR-E20-327</t>
  </si>
  <si>
    <t>SunPower E19 320W</t>
  </si>
  <si>
    <t>SPR-E19-320</t>
  </si>
  <si>
    <t>SunPower X21 335W</t>
  </si>
  <si>
    <t>SunPower X21 345W</t>
  </si>
  <si>
    <t>SPR-X21-335-BLK</t>
  </si>
  <si>
    <t>SPR-X21-345</t>
  </si>
  <si>
    <t>SunPower E19 410W</t>
  </si>
  <si>
    <t>SunPower E20 435W</t>
  </si>
  <si>
    <t>SPR-E19-410-COM</t>
  </si>
  <si>
    <t>SPR-E20-435-COM</t>
  </si>
  <si>
    <t>Canadian Solar 250W</t>
  </si>
  <si>
    <t>Canadian Solar 255W</t>
  </si>
  <si>
    <t>Canadian Solar 260W</t>
  </si>
  <si>
    <t>CS6P-250P</t>
  </si>
  <si>
    <t>CS6P-255P</t>
  </si>
  <si>
    <t>CS6P-260P</t>
  </si>
  <si>
    <t>Canadian Solar 270W</t>
  </si>
  <si>
    <t>Canadian Solar 275W</t>
  </si>
  <si>
    <t>CS6K-270M</t>
  </si>
  <si>
    <t>CS6K-275M</t>
  </si>
  <si>
    <t>LG 280W</t>
  </si>
  <si>
    <t>LG280S1C-B3</t>
  </si>
  <si>
    <t>LG 275W</t>
  </si>
  <si>
    <t>LG275S1C-B3</t>
  </si>
  <si>
    <t>LG 265W</t>
  </si>
  <si>
    <t>LG 270W</t>
  </si>
  <si>
    <t>LG265S1C-B3</t>
  </si>
  <si>
    <t>LG270S1C-B3</t>
  </si>
  <si>
    <t>LG 285W</t>
  </si>
  <si>
    <t>LG285N1C</t>
  </si>
  <si>
    <t>LG 290W</t>
  </si>
  <si>
    <t>LG290N1C</t>
  </si>
  <si>
    <t>LG 300W</t>
  </si>
  <si>
    <t>LG300N1C-G4</t>
  </si>
  <si>
    <t>LG 315W</t>
  </si>
  <si>
    <t>LG315N1C-G4</t>
  </si>
  <si>
    <t>LG 360W</t>
  </si>
  <si>
    <t>LG 365W</t>
  </si>
  <si>
    <t>LG360N2W-B3</t>
  </si>
  <si>
    <t>LG365N2W-B3</t>
  </si>
  <si>
    <t>LG 370W</t>
  </si>
  <si>
    <t>LG370N2W-G4</t>
  </si>
  <si>
    <t>Kyocera 260W</t>
  </si>
  <si>
    <t>Kyocera 265W</t>
  </si>
  <si>
    <t>Kyocera 320W</t>
  </si>
  <si>
    <t>Kyocera 325W</t>
  </si>
  <si>
    <t>KU260-6MCA</t>
  </si>
  <si>
    <t>KU265-6MCA</t>
  </si>
  <si>
    <t>KD320GX-LFB</t>
  </si>
  <si>
    <t>KD325GX-LFB</t>
  </si>
  <si>
    <t>BVM6610P-250</t>
  </si>
  <si>
    <t>BVM6610P-255</t>
  </si>
  <si>
    <t>BVM6610P-260</t>
  </si>
  <si>
    <t>BVM6610P-265</t>
  </si>
  <si>
    <t>BVM6610P-270</t>
  </si>
  <si>
    <t>BVM6610M-270</t>
  </si>
  <si>
    <t>Boviet 270W Mono</t>
  </si>
  <si>
    <t>Boviet 275W Mono</t>
  </si>
  <si>
    <t>Boviet 280W Mono</t>
  </si>
  <si>
    <t>Boviet 285W Mono</t>
  </si>
  <si>
    <t>Boviet 250W Poly</t>
  </si>
  <si>
    <t>Boviet 255W Poly</t>
  </si>
  <si>
    <t>Boviet 260W Poly</t>
  </si>
  <si>
    <t>Boviet 265W Poly</t>
  </si>
  <si>
    <t>Boviet 270W Poly</t>
  </si>
  <si>
    <t>BVM6610M-275</t>
  </si>
  <si>
    <t>BVM6610M-280</t>
  </si>
  <si>
    <t>BVM6610M-285</t>
  </si>
  <si>
    <t>Boviet 315W Poly</t>
  </si>
  <si>
    <t>Boviet 320W Poly</t>
  </si>
  <si>
    <t>Boviet 325W Poly</t>
  </si>
  <si>
    <t>Boviet 330W Poly</t>
  </si>
  <si>
    <t>BVM6612P-315</t>
  </si>
  <si>
    <t>BVM6612P-320</t>
  </si>
  <si>
    <t>BVM6612P-325</t>
  </si>
  <si>
    <t>BVM6612P-330</t>
  </si>
  <si>
    <t>Astronergy 250W</t>
  </si>
  <si>
    <t>Astronergy 255W</t>
  </si>
  <si>
    <t>Astronergy 260W</t>
  </si>
  <si>
    <t>Astronergy 265W</t>
  </si>
  <si>
    <t>Astronergy 270W</t>
  </si>
  <si>
    <t>CHSM6610P-250</t>
  </si>
  <si>
    <t>CHSM6610P-255</t>
  </si>
  <si>
    <t>CHSM6610P-260</t>
  </si>
  <si>
    <t>CHSM6610P-265</t>
  </si>
  <si>
    <t>CHSM6610P-270</t>
  </si>
  <si>
    <t>CHSM6612P-300</t>
  </si>
  <si>
    <t>Astronergy 300W</t>
  </si>
  <si>
    <t>Astronergy 305W</t>
  </si>
  <si>
    <t>Astronergy 310W</t>
  </si>
  <si>
    <t>Astronergy 315W</t>
  </si>
  <si>
    <t>Astronergy 320W</t>
  </si>
  <si>
    <t>CHSM6612P-305</t>
  </si>
  <si>
    <t>CHSM6612P-310</t>
  </si>
  <si>
    <t>CHSM6612P-315</t>
  </si>
  <si>
    <t>CHSM6612P-320</t>
  </si>
  <si>
    <t>Sunpreme 290W Smart</t>
  </si>
  <si>
    <t>Sunpreme 300W Smart</t>
  </si>
  <si>
    <t>Sunpreme 310W Smart</t>
  </si>
  <si>
    <t>Sunpreme 290W</t>
  </si>
  <si>
    <t>Sunpreme 300W</t>
  </si>
  <si>
    <t>Sunpreme 310W</t>
  </si>
  <si>
    <t>Maxima GxB 290 SM</t>
  </si>
  <si>
    <t>Maxima GxB 300 SM</t>
  </si>
  <si>
    <t>Maxima GxB 310 SM</t>
  </si>
  <si>
    <t>Maxima GxB 290</t>
  </si>
  <si>
    <t>Maxima GxB 300</t>
  </si>
  <si>
    <t>Maxima GxB 310</t>
  </si>
  <si>
    <t>Sunpreme 490W</t>
  </si>
  <si>
    <t>Sunpreme 500W</t>
  </si>
  <si>
    <t>Sunpreme 510W</t>
  </si>
  <si>
    <t>Maxima GxB 490</t>
  </si>
  <si>
    <t>Maxima GxB 360</t>
  </si>
  <si>
    <t>Maxima GxB 500</t>
  </si>
  <si>
    <t>Maxima GxB 510</t>
  </si>
  <si>
    <t>Maxima GxB 340</t>
  </si>
  <si>
    <t>Maxima GxB 350</t>
  </si>
  <si>
    <t>Maxima GxB 370</t>
  </si>
  <si>
    <t>Maxima GxB 350 SM</t>
  </si>
  <si>
    <t>Maxima GxB 360 SM</t>
  </si>
  <si>
    <t>Maxima GxB 370 SM</t>
  </si>
  <si>
    <t>Sunpreme 350W Smart</t>
  </si>
  <si>
    <t>Sunpreme 360W Smart</t>
  </si>
  <si>
    <t>Sunpreme 370W Smart</t>
  </si>
  <si>
    <t>Trinasmart 250W</t>
  </si>
  <si>
    <t>TSM-250-PC05A.082</t>
  </si>
  <si>
    <t>Trinasmart 255W</t>
  </si>
  <si>
    <t>Trinasmart 260W</t>
  </si>
  <si>
    <t>Trinasmart 265W</t>
  </si>
  <si>
    <t>TSM-255-PC05A.082</t>
  </si>
  <si>
    <t>TSM-260-PC05A.082</t>
  </si>
  <si>
    <t>TSM-265-PC05A.082</t>
  </si>
  <si>
    <t>Trinasmart 270W</t>
  </si>
  <si>
    <t>Trinasmart 275W</t>
  </si>
  <si>
    <t>TSM-265-DC05A.052</t>
  </si>
  <si>
    <t>TSM-260-DC05A.052</t>
  </si>
  <si>
    <t>TSM-270-DC05A.082</t>
  </si>
  <si>
    <t>TSM-275-DC05A.082</t>
  </si>
  <si>
    <t>Solaria 315W BX</t>
  </si>
  <si>
    <t>Solaria 320W BX</t>
  </si>
  <si>
    <t>Solaria 325W BX</t>
  </si>
  <si>
    <t>Solaria 325W WX</t>
  </si>
  <si>
    <t>Solaria 330W WX</t>
  </si>
  <si>
    <t>PXT-315R-BX</t>
  </si>
  <si>
    <t>PXT-320R-BX</t>
  </si>
  <si>
    <t>PXT-325R-BX</t>
  </si>
  <si>
    <t>PXT-325R-WX</t>
  </si>
  <si>
    <t>PXT-330R-WX</t>
  </si>
  <si>
    <t>Solaria 390W WX</t>
  </si>
  <si>
    <t>PXT-390C-WX</t>
  </si>
  <si>
    <t>Solaria 400W WX</t>
  </si>
  <si>
    <t>Solaria 395W WX</t>
  </si>
  <si>
    <t>PXT-395C-WX</t>
  </si>
  <si>
    <t>PXT-400C-WX</t>
  </si>
  <si>
    <t>REC 275W TP2</t>
  </si>
  <si>
    <t>REC275TP2</t>
  </si>
  <si>
    <t>REC 265W TP</t>
  </si>
  <si>
    <t>REC 270W TP</t>
  </si>
  <si>
    <t>REC 275W TP</t>
  </si>
  <si>
    <t>REC 280W TP</t>
  </si>
  <si>
    <t>REC 280W TP2</t>
  </si>
  <si>
    <t>REC 285W TP2</t>
  </si>
  <si>
    <t>REC 290W TP2</t>
  </si>
  <si>
    <t>REC 295W TP2</t>
  </si>
  <si>
    <t>REC280TP2</t>
  </si>
  <si>
    <t>REC285TP2</t>
  </si>
  <si>
    <t>REC290TP2</t>
  </si>
  <si>
    <t>REC295TP2</t>
  </si>
  <si>
    <t>REC 330W TP2S</t>
  </si>
  <si>
    <t>REC330TP2S72</t>
  </si>
  <si>
    <t>REC 335W TP2S</t>
  </si>
  <si>
    <t>REC 340W TP2S</t>
  </si>
  <si>
    <t>REC 345W TP2S</t>
  </si>
  <si>
    <t>REC 350W TP2S</t>
  </si>
  <si>
    <t>REC335TP2S72</t>
  </si>
  <si>
    <t>REC340TP2S72</t>
  </si>
  <si>
    <t>REC345TP2S72</t>
  </si>
  <si>
    <t>REC350TP2S72</t>
  </si>
  <si>
    <t>HiQ Solar, Inc. v4.1, March 2017</t>
  </si>
  <si>
    <t>SunPower E20 327W</t>
  </si>
  <si>
    <t>HiQ Solar, Inc. v4.1, Mar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</si>
</sst>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
    <numFmt numFmtId="166" formatCode="_-* #,##0.0_-;\-* #,##0.0_-;_-* &quot;-&quot;??_-;_-@_-"/>
    <numFmt numFmtId="167" formatCode="_-* #,##0_-;\-* #,##0_-;_-* &quot;-&quot;??_-;_-@_-"/>
    <numFmt numFmtId="168" formatCode="0.000%"/>
  </numFmts>
  <fonts count="39" x14ac:knownFonts="1">
    <font>
      <sz val="12"/>
      <color theme="1"/>
      <name val="Calibri"/>
      <family val="2"/>
      <charset val="238"/>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theme="1" tint="0.34998626667073579"/>
      <name val="Calibri"/>
      <scheme val="minor"/>
    </font>
    <font>
      <sz val="12"/>
      <color theme="1" tint="0.34998626667073579"/>
      <name val="Calibri"/>
      <scheme val="minor"/>
    </font>
    <font>
      <u/>
      <sz val="12"/>
      <color theme="10"/>
      <name val="Calibri"/>
      <family val="2"/>
      <scheme val="minor"/>
    </font>
    <font>
      <u/>
      <sz val="12"/>
      <color theme="11"/>
      <name val="Calibri"/>
      <family val="2"/>
      <scheme val="minor"/>
    </font>
    <font>
      <i/>
      <sz val="12"/>
      <color theme="1" tint="0.34998626667073579"/>
      <name val="Calibri"/>
      <scheme val="minor"/>
    </font>
    <font>
      <sz val="12"/>
      <color theme="0" tint="-0.249977111117893"/>
      <name val="Calibri"/>
      <scheme val="minor"/>
    </font>
    <font>
      <sz val="9"/>
      <color indexed="81"/>
      <name val="Calibri"/>
      <family val="2"/>
    </font>
    <font>
      <b/>
      <sz val="9"/>
      <color indexed="81"/>
      <name val="Calibri"/>
      <family val="2"/>
    </font>
    <font>
      <b/>
      <sz val="12"/>
      <color rgb="FF3F3F76"/>
      <name val="Calibri"/>
      <scheme val="minor"/>
    </font>
    <font>
      <sz val="12"/>
      <color theme="0" tint="-0.499984740745262"/>
      <name val="Calibri"/>
      <scheme val="minor"/>
    </font>
    <font>
      <sz val="12"/>
      <color theme="9" tint="-0.249977111117893"/>
      <name val="Calibri"/>
      <scheme val="minor"/>
    </font>
    <font>
      <sz val="12"/>
      <color rgb="FF008000"/>
      <name val="Calibri"/>
      <scheme val="minor"/>
    </font>
    <font>
      <i/>
      <sz val="9"/>
      <color theme="0" tint="-0.499984740745262"/>
      <name val="Calibri"/>
      <scheme val="minor"/>
    </font>
    <font>
      <b/>
      <sz val="12"/>
      <color theme="8" tint="-0.249977111117893"/>
      <name val="Calibri"/>
      <scheme val="minor"/>
    </font>
    <font>
      <b/>
      <i/>
      <sz val="12"/>
      <color rgb="FF008000"/>
      <name val="Calibri"/>
      <scheme val="minor"/>
    </font>
    <font>
      <sz val="12"/>
      <color theme="0"/>
      <name val="Calibri"/>
      <family val="2"/>
      <scheme val="minor"/>
    </font>
    <font>
      <b/>
      <sz val="18"/>
      <color rgb="FF000090"/>
      <name val="Calibri"/>
      <scheme val="minor"/>
    </font>
    <font>
      <i/>
      <u/>
      <sz val="12"/>
      <color theme="10"/>
      <name val="Calibri"/>
      <scheme val="minor"/>
    </font>
    <font>
      <i/>
      <sz val="12"/>
      <color theme="0" tint="-0.499984740745262"/>
      <name val="Calibri"/>
      <scheme val="minor"/>
    </font>
    <font>
      <b/>
      <sz val="14"/>
      <color rgb="FF008000"/>
      <name val="Calibri"/>
      <scheme val="minor"/>
    </font>
    <font>
      <b/>
      <i/>
      <sz val="11"/>
      <color theme="1" tint="0.34998626667073579"/>
      <name val="Calibri"/>
      <scheme val="minor"/>
    </font>
    <font>
      <i/>
      <sz val="10"/>
      <color theme="0" tint="-0.499984740745262"/>
      <name val="Calibri"/>
      <scheme val="minor"/>
    </font>
    <font>
      <b/>
      <sz val="18"/>
      <color rgb="FF3F3F76"/>
      <name val="Calibri"/>
      <scheme val="minor"/>
    </font>
    <font>
      <b/>
      <i/>
      <sz val="12"/>
      <color theme="1" tint="0.34998626667073579"/>
      <name val="Calibri"/>
      <scheme val="minor"/>
    </font>
    <font>
      <b/>
      <sz val="12"/>
      <color theme="1"/>
      <name val="Calibri"/>
      <family val="2"/>
      <scheme val="minor"/>
    </font>
    <font>
      <sz val="12"/>
      <name val="Calibri"/>
      <scheme val="minor"/>
    </font>
    <font>
      <b/>
      <sz val="12"/>
      <color theme="3"/>
      <name val="Calibri"/>
      <scheme val="minor"/>
    </font>
    <font>
      <sz val="12"/>
      <color theme="3"/>
      <name val="Calibri"/>
      <scheme val="minor"/>
    </font>
    <font>
      <b/>
      <u/>
      <sz val="12"/>
      <color theme="1"/>
      <name val="Calibri"/>
      <scheme val="minor"/>
    </font>
    <font>
      <b/>
      <sz val="16"/>
      <color rgb="FF3F3F76"/>
      <name val="Calibri"/>
      <scheme val="minor"/>
    </font>
    <font>
      <sz val="8"/>
      <name val="Calibri"/>
      <family val="2"/>
      <scheme val="minor"/>
    </font>
    <font>
      <b/>
      <sz val="16"/>
      <color theme="1" tint="0.34998626667073579"/>
      <name val="Calibri"/>
      <scheme val="minor"/>
    </font>
    <font>
      <b/>
      <sz val="16"/>
      <color theme="3"/>
      <name val="Calibri"/>
      <scheme val="min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4" tint="0.79998168889431442"/>
        <bgColor indexed="64"/>
      </patternFill>
    </fill>
  </fills>
  <borders count="45">
    <border>
      <left/>
      <right/>
      <top/>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thin">
        <color auto="1"/>
      </left>
      <right style="thin">
        <color theme="0" tint="-0.499984740745262"/>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249977111117893"/>
      </left>
      <right/>
      <top style="thin">
        <color theme="0" tint="-0.499984740745262"/>
      </top>
      <bottom style="thin">
        <color theme="0" tint="-0.499984740745262"/>
      </bottom>
      <diagonal/>
    </border>
    <border>
      <left style="thin">
        <color rgb="FF7F7F7F"/>
      </left>
      <right style="thin">
        <color rgb="FF7F7F7F"/>
      </right>
      <top style="thin">
        <color rgb="FF7F7F7F"/>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6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226">
    <xf numFmtId="0" fontId="0" fillId="0" borderId="0" xfId="0"/>
    <xf numFmtId="0" fontId="0" fillId="0" borderId="0" xfId="0" applyProtection="1">
      <protection locked="0"/>
    </xf>
    <xf numFmtId="0" fontId="0" fillId="7" borderId="0" xfId="0" applyFill="1" applyBorder="1" applyProtection="1">
      <protection locked="0"/>
    </xf>
    <xf numFmtId="0" fontId="14" fillId="5" borderId="1" xfId="6" applyFont="1" applyBorder="1" applyAlignment="1" applyProtection="1">
      <alignment horizontal="center" wrapText="1"/>
      <protection locked="0"/>
    </xf>
    <xf numFmtId="0" fontId="14" fillId="7" borderId="0" xfId="6" applyFont="1" applyFill="1" applyBorder="1" applyAlignment="1" applyProtection="1">
      <alignment horizontal="center" wrapText="1"/>
      <protection locked="0"/>
    </xf>
    <xf numFmtId="0" fontId="7" fillId="0" borderId="0" xfId="0" applyFont="1" applyProtection="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7" borderId="6" xfId="0" applyFill="1" applyBorder="1" applyProtection="1"/>
    <xf numFmtId="0" fontId="0" fillId="7" borderId="7" xfId="0" applyFill="1" applyBorder="1" applyAlignment="1" applyProtection="1">
      <alignment horizontal="center" wrapText="1"/>
    </xf>
    <xf numFmtId="0" fontId="0" fillId="7" borderId="7" xfId="0" applyFill="1" applyBorder="1" applyProtection="1"/>
    <xf numFmtId="0" fontId="0" fillId="7" borderId="7" xfId="0" applyFill="1" applyBorder="1" applyAlignment="1" applyProtection="1">
      <alignment horizontal="center"/>
    </xf>
    <xf numFmtId="0" fontId="0" fillId="7" borderId="7" xfId="0" applyFill="1" applyBorder="1" applyAlignment="1" applyProtection="1">
      <alignment horizontal="left"/>
    </xf>
    <xf numFmtId="0" fontId="0" fillId="7" borderId="8" xfId="0" applyFill="1" applyBorder="1" applyProtection="1"/>
    <xf numFmtId="0" fontId="0" fillId="0" borderId="0" xfId="0" applyProtection="1"/>
    <xf numFmtId="0" fontId="0" fillId="7" borderId="9" xfId="0" applyFill="1" applyBorder="1" applyProtection="1"/>
    <xf numFmtId="0" fontId="7" fillId="7" borderId="0" xfId="0" applyFont="1" applyFill="1" applyBorder="1" applyProtection="1"/>
    <xf numFmtId="0" fontId="0" fillId="7" borderId="0" xfId="0" applyFill="1" applyBorder="1" applyAlignment="1" applyProtection="1">
      <alignment horizontal="center" wrapText="1"/>
    </xf>
    <xf numFmtId="0" fontId="6" fillId="7" borderId="6" xfId="0" applyFont="1" applyFill="1" applyBorder="1" applyProtection="1"/>
    <xf numFmtId="0" fontId="0" fillId="7" borderId="8" xfId="0" applyFill="1" applyBorder="1" applyAlignment="1" applyProtection="1">
      <alignment horizontal="left"/>
    </xf>
    <xf numFmtId="0" fontId="0" fillId="7" borderId="10" xfId="0" applyFill="1" applyBorder="1" applyProtection="1"/>
    <xf numFmtId="0" fontId="0" fillId="7" borderId="0" xfId="0" applyFill="1" applyProtection="1"/>
    <xf numFmtId="0" fontId="0" fillId="7" borderId="0" xfId="0" applyFill="1" applyBorder="1" applyProtection="1"/>
    <xf numFmtId="0" fontId="7" fillId="7" borderId="0" xfId="0" applyFont="1" applyFill="1" applyBorder="1" applyAlignment="1" applyProtection="1">
      <alignment horizontal="center" wrapText="1"/>
    </xf>
    <xf numFmtId="0" fontId="0" fillId="7" borderId="0" xfId="0" applyFill="1" applyBorder="1" applyAlignment="1" applyProtection="1">
      <alignment horizontal="center"/>
    </xf>
    <xf numFmtId="0" fontId="7" fillId="7" borderId="0" xfId="0" applyFont="1" applyFill="1" applyBorder="1" applyAlignment="1" applyProtection="1">
      <alignment horizontal="center"/>
    </xf>
    <xf numFmtId="0" fontId="0" fillId="7" borderId="10" xfId="0" applyFill="1" applyBorder="1" applyAlignment="1" applyProtection="1">
      <alignment horizontal="left"/>
    </xf>
    <xf numFmtId="9" fontId="7" fillId="7" borderId="0" xfId="0" applyNumberFormat="1" applyFont="1" applyFill="1" applyBorder="1" applyAlignment="1" applyProtection="1">
      <alignment horizontal="right"/>
    </xf>
    <xf numFmtId="9" fontId="7" fillId="7" borderId="0" xfId="0" applyNumberFormat="1" applyFont="1" applyFill="1" applyBorder="1" applyAlignment="1" applyProtection="1">
      <alignment horizontal="center" wrapText="1"/>
    </xf>
    <xf numFmtId="9" fontId="7" fillId="7" borderId="0" xfId="0" applyNumberFormat="1" applyFont="1" applyFill="1" applyBorder="1" applyAlignment="1" applyProtection="1">
      <alignment horizontal="left"/>
    </xf>
    <xf numFmtId="9" fontId="7" fillId="7" borderId="0" xfId="0" applyNumberFormat="1" applyFont="1" applyFill="1" applyBorder="1" applyAlignment="1" applyProtection="1">
      <alignment horizontal="center"/>
    </xf>
    <xf numFmtId="0" fontId="5" fillId="7" borderId="0" xfId="6" applyFill="1" applyBorder="1" applyProtection="1"/>
    <xf numFmtId="0" fontId="5" fillId="7" borderId="10" xfId="6" applyFill="1" applyBorder="1" applyProtection="1"/>
    <xf numFmtId="0" fontId="10" fillId="7" borderId="9" xfId="0" applyFont="1" applyFill="1" applyBorder="1" applyProtection="1"/>
    <xf numFmtId="0" fontId="3" fillId="3" borderId="14" xfId="4" applyBorder="1" applyAlignment="1" applyProtection="1">
      <alignment horizontal="right"/>
    </xf>
    <xf numFmtId="0" fontId="4" fillId="4" borderId="14" xfId="5" applyBorder="1" applyProtection="1"/>
    <xf numFmtId="0" fontId="2" fillId="2" borderId="14" xfId="3" applyBorder="1" applyAlignment="1" applyProtection="1">
      <alignment horizontal="center"/>
    </xf>
    <xf numFmtId="0" fontId="2" fillId="2" borderId="14" xfId="3" quotePrefix="1" applyBorder="1" applyAlignment="1" applyProtection="1">
      <alignment horizontal="center"/>
    </xf>
    <xf numFmtId="0" fontId="4" fillId="4" borderId="14" xfId="5" applyBorder="1" applyAlignment="1" applyProtection="1">
      <alignment horizontal="center"/>
    </xf>
    <xf numFmtId="0" fontId="3" fillId="3" borderId="14" xfId="4" applyBorder="1" applyAlignment="1" applyProtection="1">
      <alignment horizontal="left"/>
    </xf>
    <xf numFmtId="0" fontId="7" fillId="7" borderId="9" xfId="0" applyFont="1" applyFill="1" applyBorder="1" applyProtection="1"/>
    <xf numFmtId="0" fontId="3" fillId="9" borderId="14" xfId="4" applyFill="1" applyBorder="1" applyAlignment="1" applyProtection="1">
      <alignment horizontal="right"/>
    </xf>
    <xf numFmtId="0" fontId="4" fillId="9" borderId="14" xfId="5" applyFill="1" applyBorder="1" applyProtection="1"/>
    <xf numFmtId="0" fontId="2" fillId="9" borderId="14" xfId="3" applyFill="1" applyBorder="1" applyAlignment="1" applyProtection="1">
      <alignment horizontal="center"/>
    </xf>
    <xf numFmtId="0" fontId="4" fillId="9" borderId="14" xfId="5" applyFill="1" applyBorder="1" applyAlignment="1" applyProtection="1">
      <alignment horizontal="center"/>
    </xf>
    <xf numFmtId="0" fontId="3" fillId="9" borderId="14" xfId="4" applyFill="1" applyBorder="1" applyAlignment="1" applyProtection="1">
      <alignment horizontal="center"/>
    </xf>
    <xf numFmtId="0" fontId="3" fillId="7" borderId="0" xfId="4" applyFill="1" applyBorder="1" applyAlignment="1" applyProtection="1">
      <alignment horizontal="right"/>
    </xf>
    <xf numFmtId="0" fontId="4" fillId="7" borderId="0" xfId="5" applyFill="1" applyBorder="1" applyProtection="1"/>
    <xf numFmtId="0" fontId="2" fillId="7" borderId="0" xfId="3" applyFill="1" applyBorder="1" applyAlignment="1" applyProtection="1">
      <alignment horizontal="center"/>
    </xf>
    <xf numFmtId="0" fontId="2" fillId="7" borderId="0" xfId="3" quotePrefix="1" applyFill="1" applyBorder="1" applyAlignment="1" applyProtection="1">
      <alignment horizontal="center"/>
    </xf>
    <xf numFmtId="0" fontId="4" fillId="7" borderId="0" xfId="5" applyFill="1" applyBorder="1" applyAlignment="1" applyProtection="1">
      <alignment horizontal="center"/>
    </xf>
    <xf numFmtId="0" fontId="3" fillId="7" borderId="0" xfId="4" applyFill="1" applyBorder="1" applyAlignment="1" applyProtection="1">
      <alignment horizontal="left"/>
    </xf>
    <xf numFmtId="0" fontId="0" fillId="7" borderId="13" xfId="0" applyFill="1" applyBorder="1" applyAlignment="1" applyProtection="1">
      <alignment horizontal="left"/>
    </xf>
    <xf numFmtId="0" fontId="6" fillId="7" borderId="0" xfId="0" applyFont="1" applyFill="1" applyBorder="1" applyProtection="1"/>
    <xf numFmtId="0" fontId="0" fillId="7" borderId="6" xfId="0" applyFill="1" applyBorder="1" applyAlignment="1" applyProtection="1">
      <alignment horizontal="center" wrapText="1"/>
    </xf>
    <xf numFmtId="0" fontId="7" fillId="7" borderId="7" xfId="0" applyFont="1" applyFill="1" applyBorder="1" applyProtection="1"/>
    <xf numFmtId="0" fontId="7" fillId="7" borderId="7" xfId="0" applyFont="1" applyFill="1" applyBorder="1" applyAlignment="1" applyProtection="1">
      <alignment horizontal="center"/>
    </xf>
    <xf numFmtId="0" fontId="7" fillId="6" borderId="2" xfId="0" applyFont="1" applyFill="1" applyBorder="1" applyProtection="1"/>
    <xf numFmtId="0" fontId="7" fillId="6" borderId="2" xfId="0" applyFont="1" applyFill="1" applyBorder="1" applyAlignment="1" applyProtection="1">
      <alignment horizontal="left"/>
    </xf>
    <xf numFmtId="0" fontId="18" fillId="7" borderId="0" xfId="0" applyFont="1" applyFill="1" applyBorder="1" applyProtection="1"/>
    <xf numFmtId="0" fontId="23" fillId="7" borderId="0" xfId="75" applyFont="1" applyFill="1" applyBorder="1" applyProtection="1"/>
    <xf numFmtId="0" fontId="0" fillId="7" borderId="11" xfId="0" applyFill="1" applyBorder="1" applyProtection="1"/>
    <xf numFmtId="0" fontId="0" fillId="7" borderId="12" xfId="0" applyFill="1" applyBorder="1" applyProtection="1"/>
    <xf numFmtId="0" fontId="15" fillId="6" borderId="14" xfId="4" applyFont="1" applyFill="1" applyBorder="1" applyAlignment="1" applyProtection="1">
      <alignment horizontal="right"/>
    </xf>
    <xf numFmtId="0" fontId="17" fillId="7" borderId="14" xfId="5" applyFont="1" applyFill="1" applyBorder="1" applyProtection="1"/>
    <xf numFmtId="0" fontId="17" fillId="2" borderId="14" xfId="3" applyFont="1" applyBorder="1" applyProtection="1"/>
    <xf numFmtId="0" fontId="16" fillId="8" borderId="14" xfId="4" applyFont="1" applyFill="1" applyBorder="1" applyAlignment="1" applyProtection="1">
      <alignment horizontal="left"/>
    </xf>
    <xf numFmtId="0" fontId="7" fillId="9" borderId="14" xfId="4" applyFont="1" applyFill="1" applyBorder="1" applyAlignment="1" applyProtection="1">
      <alignment horizontal="left"/>
    </xf>
    <xf numFmtId="0" fontId="15" fillId="9" borderId="14" xfId="5" applyFont="1" applyFill="1" applyBorder="1" applyProtection="1"/>
    <xf numFmtId="0" fontId="7" fillId="7" borderId="11" xfId="0" applyFont="1" applyFill="1" applyBorder="1" applyProtection="1"/>
    <xf numFmtId="0" fontId="11" fillId="7" borderId="12" xfId="4" applyFont="1" applyFill="1" applyBorder="1" applyAlignment="1" applyProtection="1">
      <alignment horizontal="right"/>
    </xf>
    <xf numFmtId="0" fontId="15" fillId="7" borderId="12" xfId="5" applyFont="1" applyFill="1" applyBorder="1" applyProtection="1"/>
    <xf numFmtId="0" fontId="17" fillId="7" borderId="12" xfId="3" applyFont="1" applyFill="1" applyBorder="1" applyProtection="1"/>
    <xf numFmtId="0" fontId="4" fillId="7" borderId="12" xfId="5" applyFill="1" applyBorder="1" applyProtection="1"/>
    <xf numFmtId="0" fontId="16" fillId="7" borderId="12" xfId="4" applyFont="1" applyFill="1" applyBorder="1" applyAlignment="1" applyProtection="1">
      <alignment horizontal="left"/>
    </xf>
    <xf numFmtId="0" fontId="0" fillId="7" borderId="12" xfId="0" applyFill="1" applyBorder="1" applyAlignment="1" applyProtection="1">
      <alignment horizontal="center"/>
    </xf>
    <xf numFmtId="0" fontId="0" fillId="7" borderId="0" xfId="0" applyFill="1" applyBorder="1" applyAlignment="1" applyProtection="1">
      <alignment horizontal="left"/>
    </xf>
    <xf numFmtId="0" fontId="14" fillId="7" borderId="9" xfId="6" applyFont="1" applyFill="1" applyBorder="1" applyAlignment="1" applyProtection="1">
      <alignment horizontal="center" wrapText="1"/>
    </xf>
    <xf numFmtId="0" fontId="7" fillId="7" borderId="0" xfId="0" applyFont="1" applyFill="1" applyBorder="1" applyAlignment="1" applyProtection="1">
      <alignment horizontal="left"/>
    </xf>
    <xf numFmtId="10" fontId="14" fillId="7" borderId="0" xfId="2" applyNumberFormat="1" applyFont="1" applyFill="1" applyBorder="1" applyAlignment="1" applyProtection="1">
      <alignment horizontal="center" wrapText="1"/>
    </xf>
    <xf numFmtId="0" fontId="15" fillId="7" borderId="0" xfId="0" applyFont="1" applyFill="1" applyBorder="1" applyAlignment="1" applyProtection="1">
      <alignment horizontal="center"/>
    </xf>
    <xf numFmtId="0" fontId="14" fillId="7" borderId="0" xfId="6" applyFont="1" applyFill="1" applyBorder="1" applyAlignment="1" applyProtection="1">
      <alignment horizontal="center" wrapText="1"/>
    </xf>
    <xf numFmtId="0" fontId="24" fillId="7" borderId="0" xfId="0" applyFont="1" applyFill="1" applyBorder="1" applyProtection="1"/>
    <xf numFmtId="0" fontId="7" fillId="9" borderId="15" xfId="0" applyFont="1" applyFill="1" applyBorder="1" applyProtection="1"/>
    <xf numFmtId="0" fontId="7" fillId="9" borderId="3" xfId="0" applyFont="1" applyFill="1" applyBorder="1" applyProtection="1"/>
    <xf numFmtId="166" fontId="7" fillId="0" borderId="3" xfId="1" applyNumberFormat="1" applyFont="1" applyBorder="1" applyAlignment="1" applyProtection="1">
      <alignment horizontal="center"/>
    </xf>
    <xf numFmtId="166" fontId="7" fillId="0" borderId="16" xfId="1" applyNumberFormat="1" applyFont="1" applyBorder="1" applyAlignment="1" applyProtection="1">
      <alignment horizontal="center"/>
    </xf>
    <xf numFmtId="0" fontId="7" fillId="9" borderId="17" xfId="0" applyFont="1" applyFill="1" applyBorder="1" applyProtection="1"/>
    <xf numFmtId="0" fontId="19" fillId="9" borderId="0" xfId="0" applyFont="1" applyFill="1" applyBorder="1" applyProtection="1"/>
    <xf numFmtId="167" fontId="7" fillId="0" borderId="0" xfId="1" applyNumberFormat="1" applyFont="1" applyBorder="1" applyAlignment="1" applyProtection="1">
      <alignment horizontal="center"/>
    </xf>
    <xf numFmtId="0" fontId="19" fillId="7" borderId="0" xfId="0" applyFont="1" applyFill="1" applyBorder="1" applyAlignment="1" applyProtection="1">
      <alignment horizontal="left"/>
    </xf>
    <xf numFmtId="0" fontId="7" fillId="9" borderId="18" xfId="0" applyFont="1" applyFill="1" applyBorder="1" applyProtection="1"/>
    <xf numFmtId="3" fontId="7" fillId="7" borderId="0" xfId="0" applyNumberFormat="1" applyFont="1" applyFill="1" applyBorder="1" applyAlignment="1" applyProtection="1">
      <alignment horizontal="center"/>
    </xf>
    <xf numFmtId="165" fontId="7" fillId="7" borderId="0" xfId="0" applyNumberFormat="1" applyFont="1" applyFill="1" applyBorder="1" applyAlignment="1" applyProtection="1">
      <alignment horizontal="center"/>
    </xf>
    <xf numFmtId="0" fontId="7" fillId="9" borderId="19" xfId="0" applyFont="1" applyFill="1" applyBorder="1" applyProtection="1"/>
    <xf numFmtId="0" fontId="19" fillId="9" borderId="5" xfId="0" applyFont="1" applyFill="1" applyBorder="1" applyProtection="1"/>
    <xf numFmtId="9" fontId="7" fillId="0" borderId="3" xfId="2" applyFont="1" applyBorder="1" applyAlignment="1" applyProtection="1">
      <alignment horizontal="right"/>
    </xf>
    <xf numFmtId="9" fontId="7" fillId="0" borderId="16" xfId="2" applyFont="1" applyBorder="1" applyAlignment="1" applyProtection="1">
      <alignment horizontal="right"/>
    </xf>
    <xf numFmtId="0" fontId="20" fillId="7" borderId="0" xfId="0" applyFont="1" applyFill="1" applyBorder="1" applyAlignment="1" applyProtection="1">
      <alignment horizontal="right"/>
    </xf>
    <xf numFmtId="0" fontId="0" fillId="7" borderId="13" xfId="0" applyFill="1" applyBorder="1" applyProtection="1"/>
    <xf numFmtId="0" fontId="7" fillId="6" borderId="2" xfId="0" applyFont="1" applyFill="1" applyBorder="1" applyAlignment="1" applyProtection="1">
      <alignment horizontal="center"/>
    </xf>
    <xf numFmtId="3" fontId="7" fillId="6" borderId="2" xfId="0" applyNumberFormat="1" applyFont="1" applyFill="1" applyBorder="1" applyAlignment="1" applyProtection="1">
      <alignment horizontal="center"/>
    </xf>
    <xf numFmtId="165" fontId="7" fillId="6" borderId="2" xfId="0" applyNumberFormat="1" applyFont="1" applyFill="1" applyBorder="1" applyAlignment="1" applyProtection="1">
      <alignment horizontal="center"/>
    </xf>
    <xf numFmtId="0" fontId="14" fillId="7" borderId="7" xfId="6" applyFont="1" applyFill="1" applyBorder="1" applyAlignment="1" applyProtection="1">
      <alignment horizontal="center" wrapText="1"/>
    </xf>
    <xf numFmtId="0" fontId="0" fillId="7" borderId="12" xfId="0" applyFill="1" applyBorder="1" applyAlignment="1" applyProtection="1">
      <alignment horizontal="center" wrapText="1"/>
    </xf>
    <xf numFmtId="0" fontId="0" fillId="0" borderId="15" xfId="0" applyBorder="1" applyProtection="1"/>
    <xf numFmtId="0" fontId="7" fillId="9" borderId="16" xfId="0" applyFont="1" applyFill="1" applyBorder="1" applyAlignment="1" applyProtection="1">
      <alignment horizontal="right"/>
    </xf>
    <xf numFmtId="0" fontId="6" fillId="9" borderId="4" xfId="0" applyFont="1" applyFill="1" applyBorder="1" applyAlignment="1" applyProtection="1">
      <alignment horizontal="center"/>
    </xf>
    <xf numFmtId="0" fontId="25" fillId="7" borderId="0" xfId="0" applyFont="1" applyFill="1" applyBorder="1" applyProtection="1"/>
    <xf numFmtId="167" fontId="7" fillId="0" borderId="20" xfId="1" applyNumberFormat="1" applyFont="1" applyBorder="1" applyAlignment="1" applyProtection="1">
      <alignment horizontal="center"/>
    </xf>
    <xf numFmtId="167" fontId="7" fillId="0" borderId="21" xfId="1" applyNumberFormat="1" applyFont="1" applyBorder="1" applyAlignment="1" applyProtection="1">
      <alignment horizontal="center"/>
    </xf>
    <xf numFmtId="0" fontId="26" fillId="7" borderId="0" xfId="0" applyFont="1" applyFill="1" applyBorder="1" applyAlignment="1" applyProtection="1">
      <alignment horizontal="center"/>
    </xf>
    <xf numFmtId="0" fontId="24" fillId="7" borderId="7" xfId="0" applyFont="1" applyFill="1" applyBorder="1" applyProtection="1">
      <protection locked="0"/>
    </xf>
    <xf numFmtId="0" fontId="27" fillId="7" borderId="0" xfId="0" applyFont="1" applyFill="1" applyBorder="1" applyProtection="1"/>
    <xf numFmtId="0" fontId="22" fillId="6" borderId="1" xfId="6" applyFont="1" applyFill="1" applyBorder="1" applyAlignment="1" applyProtection="1">
      <alignment horizontal="center"/>
    </xf>
    <xf numFmtId="0" fontId="28" fillId="5" borderId="25" xfId="6" applyFont="1" applyBorder="1" applyAlignment="1" applyProtection="1">
      <alignment horizontal="center" wrapText="1"/>
      <protection locked="0"/>
    </xf>
    <xf numFmtId="0" fontId="29" fillId="6" borderId="15" xfId="0" applyFont="1" applyFill="1" applyBorder="1" applyProtection="1"/>
    <xf numFmtId="0" fontId="0" fillId="0" borderId="0" xfId="0" applyAlignment="1">
      <alignment horizontal="center"/>
    </xf>
    <xf numFmtId="9" fontId="7" fillId="0" borderId="28" xfId="2" applyFont="1" applyBorder="1" applyAlignment="1" applyProtection="1">
      <alignment horizontal="right"/>
    </xf>
    <xf numFmtId="0" fontId="0" fillId="6" borderId="0" xfId="0" applyFill="1"/>
    <xf numFmtId="0" fontId="6" fillId="6" borderId="27" xfId="0" applyFont="1" applyFill="1" applyBorder="1" applyAlignment="1" applyProtection="1">
      <alignment horizontal="center" wrapText="1"/>
    </xf>
    <xf numFmtId="0" fontId="6" fillId="6" borderId="26" xfId="0" applyFont="1" applyFill="1" applyBorder="1" applyAlignment="1" applyProtection="1">
      <alignment horizontal="center" wrapText="1"/>
    </xf>
    <xf numFmtId="0" fontId="14" fillId="10" borderId="1" xfId="6" applyFont="1" applyFill="1" applyBorder="1" applyAlignment="1" applyProtection="1">
      <alignment horizontal="center" wrapText="1"/>
      <protection locked="0"/>
    </xf>
    <xf numFmtId="0" fontId="6" fillId="6" borderId="0" xfId="0" applyFont="1" applyFill="1" applyAlignment="1">
      <alignment horizontal="center" wrapText="1"/>
    </xf>
    <xf numFmtId="0" fontId="6" fillId="0" borderId="0" xfId="0" applyFont="1" applyAlignment="1">
      <alignment horizontal="center" wrapText="1"/>
    </xf>
    <xf numFmtId="0" fontId="6" fillId="6" borderId="27" xfId="0" applyFont="1" applyFill="1" applyBorder="1" applyAlignment="1">
      <alignment horizontal="left" wrapText="1"/>
    </xf>
    <xf numFmtId="0" fontId="0" fillId="6" borderId="0" xfId="0" quotePrefix="1" applyFill="1"/>
    <xf numFmtId="10" fontId="7" fillId="6" borderId="1" xfId="2" applyNumberFormat="1" applyFont="1" applyFill="1" applyBorder="1" applyAlignment="1" applyProtection="1">
      <alignment horizontal="center" wrapText="1"/>
    </xf>
    <xf numFmtId="0" fontId="7" fillId="6" borderId="1" xfId="6" applyFont="1" applyFill="1" applyBorder="1" applyAlignment="1" applyProtection="1">
      <alignment horizontal="center" wrapText="1"/>
    </xf>
    <xf numFmtId="0" fontId="30" fillId="6" borderId="0" xfId="0" applyFont="1" applyFill="1"/>
    <xf numFmtId="0" fontId="0" fillId="0" borderId="0" xfId="0" applyAlignment="1">
      <alignment horizontal="left"/>
    </xf>
    <xf numFmtId="9" fontId="0" fillId="6" borderId="0" xfId="2" applyFont="1" applyFill="1"/>
    <xf numFmtId="0" fontId="0" fillId="0" borderId="0" xfId="0" applyFill="1" applyAlignment="1">
      <alignment horizontal="left"/>
    </xf>
    <xf numFmtId="0" fontId="0" fillId="0" borderId="0" xfId="0" applyFill="1" applyAlignment="1">
      <alignment horizontal="center"/>
    </xf>
    <xf numFmtId="0" fontId="0" fillId="0" borderId="0" xfId="0" applyFill="1"/>
    <xf numFmtId="0" fontId="30" fillId="0" borderId="0" xfId="0" applyFont="1" applyFill="1"/>
    <xf numFmtId="0" fontId="0" fillId="7" borderId="0" xfId="0" applyFill="1" applyAlignment="1" applyProtection="1">
      <alignment horizontal="center" wrapText="1"/>
      <protection locked="0"/>
    </xf>
    <xf numFmtId="0" fontId="0" fillId="7" borderId="0" xfId="0" applyFill="1" applyProtection="1">
      <protection locked="0"/>
    </xf>
    <xf numFmtId="0" fontId="31" fillId="0" borderId="0" xfId="0" applyFont="1" applyProtection="1"/>
    <xf numFmtId="0" fontId="31" fillId="0" borderId="0" xfId="0" applyFont="1" applyProtection="1">
      <protection locked="0"/>
    </xf>
    <xf numFmtId="0" fontId="7" fillId="6" borderId="2" xfId="0" applyFont="1" applyFill="1" applyBorder="1" applyProtection="1">
      <protection locked="0"/>
    </xf>
    <xf numFmtId="0" fontId="32" fillId="10" borderId="2" xfId="0" applyFont="1" applyFill="1" applyBorder="1" applyAlignment="1" applyProtection="1">
      <alignment horizontal="center" wrapText="1"/>
      <protection locked="0"/>
    </xf>
    <xf numFmtId="0" fontId="32" fillId="10" borderId="2" xfId="0" applyFont="1" applyFill="1" applyBorder="1" applyAlignment="1" applyProtection="1">
      <alignment horizontal="center"/>
      <protection locked="0"/>
    </xf>
    <xf numFmtId="3" fontId="32" fillId="10" borderId="1" xfId="6" applyNumberFormat="1" applyFont="1" applyFill="1" applyBorder="1" applyAlignment="1" applyProtection="1">
      <alignment horizontal="center"/>
      <protection locked="0"/>
    </xf>
    <xf numFmtId="0" fontId="5" fillId="5" borderId="29" xfId="6" applyBorder="1" applyProtection="1"/>
    <xf numFmtId="0" fontId="21" fillId="0" borderId="0" xfId="0" applyFont="1" applyFill="1" applyProtection="1"/>
    <xf numFmtId="0" fontId="21" fillId="0" borderId="0" xfId="0" applyFont="1" applyFill="1" applyProtection="1">
      <protection locked="0"/>
    </xf>
    <xf numFmtId="0" fontId="21" fillId="0" borderId="0" xfId="0" applyFont="1" applyFill="1"/>
    <xf numFmtId="3" fontId="21" fillId="0" borderId="0" xfId="0" applyNumberFormat="1" applyFont="1" applyFill="1" applyProtection="1"/>
    <xf numFmtId="0" fontId="7" fillId="6" borderId="32" xfId="0" applyFont="1" applyFill="1" applyBorder="1"/>
    <xf numFmtId="0" fontId="7" fillId="6" borderId="33" xfId="0" applyFont="1" applyFill="1" applyBorder="1"/>
    <xf numFmtId="0" fontId="7" fillId="6" borderId="31" xfId="0" applyFont="1" applyFill="1" applyBorder="1" applyAlignment="1">
      <alignment horizontal="center"/>
    </xf>
    <xf numFmtId="0" fontId="0" fillId="7" borderId="35" xfId="0" applyFill="1" applyBorder="1"/>
    <xf numFmtId="0" fontId="0" fillId="7" borderId="39" xfId="0" applyFill="1" applyBorder="1"/>
    <xf numFmtId="0" fontId="0" fillId="7" borderId="36" xfId="0" applyFill="1" applyBorder="1"/>
    <xf numFmtId="0" fontId="0" fillId="7" borderId="32" xfId="0" applyFill="1" applyBorder="1"/>
    <xf numFmtId="0" fontId="37" fillId="7" borderId="0" xfId="0" applyFont="1" applyFill="1" applyBorder="1"/>
    <xf numFmtId="0" fontId="0" fillId="7" borderId="0" xfId="0" applyFill="1" applyBorder="1"/>
    <xf numFmtId="0" fontId="0" fillId="7" borderId="37" xfId="0" applyFill="1" applyBorder="1"/>
    <xf numFmtId="0" fontId="7" fillId="7" borderId="0" xfId="0" applyFont="1" applyFill="1" applyBorder="1"/>
    <xf numFmtId="0" fontId="0" fillId="7" borderId="0" xfId="0" applyFill="1" applyBorder="1" applyAlignment="1">
      <alignment horizontal="center"/>
    </xf>
    <xf numFmtId="0" fontId="34" fillId="7" borderId="32" xfId="0" applyFont="1" applyFill="1" applyBorder="1" applyAlignment="1">
      <alignment horizontal="center"/>
    </xf>
    <xf numFmtId="0" fontId="0" fillId="7" borderId="33" xfId="0" applyFill="1" applyBorder="1"/>
    <xf numFmtId="0" fontId="0" fillId="7" borderId="40" xfId="0" applyFill="1" applyBorder="1"/>
    <xf numFmtId="0" fontId="0" fillId="7" borderId="38" xfId="0" applyFill="1" applyBorder="1"/>
    <xf numFmtId="0" fontId="7" fillId="7" borderId="0" xfId="0" quotePrefix="1" applyFont="1" applyFill="1" applyBorder="1"/>
    <xf numFmtId="0" fontId="5" fillId="7" borderId="9" xfId="6" applyFill="1" applyBorder="1" applyProtection="1"/>
    <xf numFmtId="0" fontId="27" fillId="7" borderId="0" xfId="0" applyFont="1" applyFill="1" applyBorder="1"/>
    <xf numFmtId="0" fontId="5" fillId="5" borderId="1" xfId="6" applyProtection="1"/>
    <xf numFmtId="0" fontId="35" fillId="5" borderId="34" xfId="6" applyFont="1" applyBorder="1" applyAlignment="1" applyProtection="1">
      <alignment horizontal="center"/>
      <protection locked="0"/>
    </xf>
    <xf numFmtId="0" fontId="35" fillId="12" borderId="34" xfId="6" applyFont="1" applyFill="1" applyBorder="1" applyAlignment="1" applyProtection="1">
      <alignment horizontal="center"/>
      <protection locked="0"/>
    </xf>
    <xf numFmtId="0" fontId="33" fillId="10" borderId="35" xfId="0" applyFont="1" applyFill="1" applyBorder="1" applyAlignment="1" applyProtection="1"/>
    <xf numFmtId="0" fontId="33" fillId="7" borderId="32" xfId="0" applyFont="1" applyFill="1" applyBorder="1" applyAlignment="1" applyProtection="1"/>
    <xf numFmtId="0" fontId="7" fillId="7" borderId="0" xfId="0" applyFont="1" applyFill="1" applyBorder="1" applyAlignment="1">
      <alignment horizontal="center"/>
    </xf>
    <xf numFmtId="0" fontId="11" fillId="7" borderId="0" xfId="0" applyFont="1" applyFill="1" applyBorder="1" applyAlignment="1">
      <alignment horizontal="center"/>
    </xf>
    <xf numFmtId="0" fontId="33" fillId="7" borderId="0" xfId="0" applyFont="1" applyFill="1" applyBorder="1" applyAlignment="1" applyProtection="1"/>
    <xf numFmtId="0" fontId="35" fillId="7" borderId="0" xfId="6" applyFont="1" applyFill="1" applyBorder="1" applyAlignment="1" applyProtection="1">
      <alignment horizontal="center"/>
      <protection locked="0"/>
    </xf>
    <xf numFmtId="0" fontId="37" fillId="7" borderId="0" xfId="0" applyFont="1" applyFill="1" applyBorder="1" applyAlignment="1">
      <alignment horizontal="center"/>
    </xf>
    <xf numFmtId="0" fontId="0" fillId="7" borderId="0" xfId="0" applyFill="1"/>
    <xf numFmtId="0" fontId="7" fillId="9" borderId="35" xfId="0" applyFont="1" applyFill="1" applyBorder="1" applyAlignment="1">
      <alignment horizontal="center"/>
    </xf>
    <xf numFmtId="0" fontId="7" fillId="9" borderId="39" xfId="0" applyFont="1" applyFill="1" applyBorder="1" applyAlignment="1">
      <alignment horizontal="center"/>
    </xf>
    <xf numFmtId="0" fontId="7" fillId="9" borderId="36" xfId="0" applyFont="1" applyFill="1" applyBorder="1" applyAlignment="1">
      <alignment horizontal="center"/>
    </xf>
    <xf numFmtId="0" fontId="7" fillId="9" borderId="42" xfId="0" applyFont="1" applyFill="1" applyBorder="1"/>
    <xf numFmtId="0" fontId="7" fillId="9" borderId="43" xfId="0" applyFont="1" applyFill="1" applyBorder="1"/>
    <xf numFmtId="0" fontId="7" fillId="9" borderId="44" xfId="0" applyFont="1" applyFill="1" applyBorder="1"/>
    <xf numFmtId="9" fontId="6" fillId="9" borderId="44" xfId="2" applyFont="1" applyFill="1" applyBorder="1" applyAlignment="1">
      <alignment horizontal="center"/>
    </xf>
    <xf numFmtId="9" fontId="6" fillId="6" borderId="44" xfId="2" applyFont="1" applyFill="1" applyBorder="1" applyAlignment="1">
      <alignment horizontal="center"/>
    </xf>
    <xf numFmtId="0" fontId="6" fillId="6" borderId="30" xfId="0" applyFont="1" applyFill="1" applyBorder="1" applyAlignment="1">
      <alignment horizontal="center"/>
    </xf>
    <xf numFmtId="0" fontId="6" fillId="6" borderId="31" xfId="0" applyFont="1" applyFill="1" applyBorder="1" applyAlignment="1">
      <alignment horizontal="center"/>
    </xf>
    <xf numFmtId="0" fontId="7" fillId="7" borderId="36" xfId="0" applyFont="1" applyFill="1" applyBorder="1" applyAlignment="1"/>
    <xf numFmtId="0" fontId="21" fillId="0" borderId="0" xfId="0" applyFont="1"/>
    <xf numFmtId="0" fontId="38" fillId="6" borderId="30" xfId="0" applyFont="1" applyFill="1" applyBorder="1" applyAlignment="1">
      <alignment horizontal="center"/>
    </xf>
    <xf numFmtId="0" fontId="38" fillId="6" borderId="31" xfId="0" applyFont="1" applyFill="1" applyBorder="1" applyAlignment="1">
      <alignment horizontal="center"/>
    </xf>
    <xf numFmtId="167" fontId="7" fillId="9" borderId="43" xfId="1" applyNumberFormat="1" applyFont="1" applyFill="1" applyBorder="1" applyAlignment="1"/>
    <xf numFmtId="167" fontId="7" fillId="6" borderId="43" xfId="1" applyNumberFormat="1" applyFont="1" applyFill="1" applyBorder="1" applyAlignment="1"/>
    <xf numFmtId="167" fontId="7" fillId="9" borderId="42" xfId="1" applyNumberFormat="1" applyFont="1" applyFill="1" applyBorder="1" applyAlignment="1">
      <alignment horizontal="center"/>
    </xf>
    <xf numFmtId="167" fontId="7" fillId="6" borderId="42" xfId="1" applyNumberFormat="1" applyFont="1" applyFill="1" applyBorder="1" applyAlignment="1">
      <alignment horizontal="center"/>
    </xf>
    <xf numFmtId="0" fontId="7" fillId="0" borderId="0" xfId="0" applyFont="1" applyFill="1" applyAlignment="1">
      <alignment horizontal="left"/>
    </xf>
    <xf numFmtId="10" fontId="7" fillId="0" borderId="0" xfId="0" applyNumberFormat="1" applyFont="1" applyFill="1" applyAlignment="1">
      <alignment horizontal="center"/>
    </xf>
    <xf numFmtId="0" fontId="7" fillId="0" borderId="0" xfId="0" applyFont="1" applyFill="1" applyAlignment="1">
      <alignment horizontal="center"/>
    </xf>
    <xf numFmtId="168" fontId="7" fillId="0" borderId="0" xfId="0" applyNumberFormat="1" applyFont="1" applyFill="1" applyAlignment="1">
      <alignment horizontal="center"/>
    </xf>
    <xf numFmtId="0" fontId="7" fillId="0" borderId="0" xfId="0" applyFont="1" applyFill="1"/>
    <xf numFmtId="0" fontId="7" fillId="0" borderId="0" xfId="0" applyFont="1"/>
    <xf numFmtId="0" fontId="7" fillId="0" borderId="0" xfId="0" applyFont="1" applyAlignment="1">
      <alignment horizontal="left"/>
    </xf>
    <xf numFmtId="10" fontId="7" fillId="0" borderId="0" xfId="0" applyNumberFormat="1" applyFont="1" applyAlignment="1">
      <alignment horizontal="center"/>
    </xf>
    <xf numFmtId="0" fontId="7" fillId="0" borderId="0" xfId="0" applyFont="1" applyAlignment="1">
      <alignment horizontal="center"/>
    </xf>
    <xf numFmtId="0" fontId="7" fillId="0" borderId="0" xfId="0" applyFont="1" applyFill="1" applyBorder="1" applyAlignment="1" applyProtection="1">
      <alignment horizontal="left" wrapText="1"/>
      <protection locked="0"/>
    </xf>
    <xf numFmtId="0" fontId="7" fillId="0" borderId="0" xfId="0" applyFont="1" applyFill="1" applyBorder="1" applyAlignment="1">
      <alignment horizontal="left"/>
    </xf>
    <xf numFmtId="0" fontId="7" fillId="0" borderId="0" xfId="0" quotePrefix="1" applyFont="1" applyFill="1" applyAlignment="1">
      <alignment horizontal="left"/>
    </xf>
    <xf numFmtId="0" fontId="17" fillId="9" borderId="22" xfId="3" applyFont="1" applyFill="1" applyBorder="1" applyAlignment="1" applyProtection="1">
      <alignment horizontal="center"/>
    </xf>
    <xf numFmtId="0" fontId="17" fillId="9" borderId="23" xfId="3" applyFont="1" applyFill="1" applyBorder="1" applyAlignment="1" applyProtection="1">
      <alignment horizontal="center"/>
    </xf>
    <xf numFmtId="0" fontId="17" fillId="9" borderId="24" xfId="3" applyFont="1" applyFill="1" applyBorder="1" applyAlignment="1" applyProtection="1">
      <alignment horizontal="center"/>
    </xf>
    <xf numFmtId="0" fontId="6" fillId="7" borderId="9" xfId="0" applyFont="1" applyFill="1" applyBorder="1" applyAlignment="1" applyProtection="1">
      <alignment horizontal="center" wrapText="1"/>
    </xf>
    <xf numFmtId="0" fontId="6" fillId="7" borderId="0" xfId="0" applyFont="1" applyFill="1" applyBorder="1" applyAlignment="1" applyProtection="1">
      <alignment horizontal="center" wrapText="1"/>
    </xf>
    <xf numFmtId="0" fontId="33" fillId="10" borderId="30" xfId="0" applyFont="1" applyFill="1" applyBorder="1" applyAlignment="1" applyProtection="1">
      <alignment horizontal="left"/>
    </xf>
    <xf numFmtId="0" fontId="33" fillId="10" borderId="31" xfId="0" applyFont="1" applyFill="1" applyBorder="1" applyAlignment="1" applyProtection="1">
      <alignment horizontal="left"/>
    </xf>
    <xf numFmtId="0" fontId="7" fillId="6" borderId="41" xfId="0" applyFont="1" applyFill="1" applyBorder="1" applyAlignment="1">
      <alignment horizontal="center"/>
    </xf>
    <xf numFmtId="0" fontId="7" fillId="6" borderId="31" xfId="0" applyFont="1" applyFill="1" applyBorder="1" applyAlignment="1">
      <alignment horizontal="center"/>
    </xf>
    <xf numFmtId="0" fontId="7" fillId="11" borderId="30" xfId="0" applyFont="1" applyFill="1" applyBorder="1" applyAlignment="1">
      <alignment horizontal="center"/>
    </xf>
    <xf numFmtId="0" fontId="7" fillId="11" borderId="31" xfId="0" applyFont="1" applyFill="1" applyBorder="1" applyAlignment="1">
      <alignment horizontal="center"/>
    </xf>
    <xf numFmtId="0" fontId="7" fillId="9" borderId="34" xfId="0" applyFont="1" applyFill="1" applyBorder="1" applyAlignment="1">
      <alignment horizontal="center"/>
    </xf>
    <xf numFmtId="0" fontId="7" fillId="9" borderId="30" xfId="0" applyFont="1" applyFill="1" applyBorder="1" applyAlignment="1">
      <alignment horizontal="center"/>
    </xf>
    <xf numFmtId="0" fontId="7" fillId="9" borderId="31" xfId="0" applyFont="1" applyFill="1" applyBorder="1" applyAlignment="1">
      <alignment horizontal="center"/>
    </xf>
    <xf numFmtId="0" fontId="38" fillId="6" borderId="42" xfId="0" applyFont="1" applyFill="1" applyBorder="1" applyAlignment="1">
      <alignment horizontal="center" vertical="top"/>
    </xf>
    <xf numFmtId="0" fontId="38" fillId="6" borderId="44" xfId="0" applyFont="1" applyFill="1" applyBorder="1" applyAlignment="1">
      <alignment horizontal="center" vertical="top"/>
    </xf>
  </cellXfs>
  <cellStyles count="266">
    <cellStyle name="Bad" xfId="4" builtinId="27"/>
    <cellStyle name="Comma" xfId="1" builtinId="3"/>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Good" xfId="3" builtinId="26"/>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cellStyle name="Input" xfId="6" builtinId="20"/>
    <cellStyle name="Neutral" xfId="5" builtinId="28"/>
    <cellStyle name="Normal" xfId="0" builtinId="0"/>
    <cellStyle name="Percent" xfId="2" builtinId="5"/>
  </cellStyles>
  <dxfs count="4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8000"/>
      </font>
      <fill>
        <patternFill patternType="solid">
          <fgColor indexed="64"/>
          <bgColor theme="6" tint="0.79998168889431442"/>
        </patternFill>
      </fill>
    </dxf>
    <dxf>
      <font>
        <color rgb="FF006100"/>
      </font>
      <fill>
        <patternFill>
          <bgColor rgb="FFC6EFCE"/>
        </patternFill>
      </fill>
    </dxf>
    <dxf>
      <font>
        <color rgb="FF9C6500"/>
      </font>
      <fill>
        <patternFill>
          <bgColor rgb="FFFFEB9C"/>
        </patternFill>
      </fill>
    </dxf>
    <dxf>
      <font>
        <color theme="9"/>
      </font>
      <fill>
        <patternFill patternType="solid">
          <fgColor indexed="64"/>
          <bgColor theme="9" tint="0.59999389629810485"/>
        </patternFill>
      </fill>
    </dxf>
    <dxf>
      <font>
        <color rgb="FF008000"/>
      </font>
      <fill>
        <patternFill patternType="solid">
          <fgColor indexed="64"/>
          <bgColor theme="6" tint="0.79998168889431442"/>
        </patternFill>
      </fill>
    </dxf>
    <dxf>
      <font>
        <color rgb="FF006100"/>
      </font>
      <fill>
        <patternFill>
          <bgColor rgb="FFC6EFCE"/>
        </patternFill>
      </fill>
    </dxf>
    <dxf>
      <font>
        <color rgb="FF9C6500"/>
      </font>
      <fill>
        <patternFill>
          <bgColor rgb="FFFFEB9C"/>
        </patternFill>
      </fill>
    </dxf>
    <dxf>
      <font>
        <color theme="9"/>
      </font>
      <fill>
        <patternFill patternType="solid">
          <fgColor indexed="64"/>
          <bgColor theme="9" tint="0.59999389629810485"/>
        </patternFill>
      </fill>
    </dxf>
    <dxf>
      <font>
        <color rgb="FF008000"/>
      </font>
      <fill>
        <patternFill patternType="solid">
          <fgColor indexed="64"/>
          <bgColor theme="6" tint="0.79998168889431442"/>
        </patternFill>
      </fill>
    </dxf>
    <dxf>
      <font>
        <color rgb="FF006100"/>
      </font>
      <fill>
        <patternFill>
          <bgColor rgb="FFC6EFCE"/>
        </patternFill>
      </fill>
    </dxf>
    <dxf>
      <font>
        <color rgb="FF9C6500"/>
      </font>
      <fill>
        <patternFill>
          <bgColor rgb="FFFFEB9C"/>
        </patternFill>
      </fill>
    </dxf>
    <dxf>
      <font>
        <color theme="9"/>
      </font>
      <fill>
        <patternFill patternType="solid">
          <fgColor indexed="64"/>
          <bgColor theme="9" tint="0.59999389629810485"/>
        </patternFill>
      </fill>
    </dxf>
    <dxf>
      <font>
        <color rgb="FF008000"/>
      </font>
      <fill>
        <patternFill patternType="solid">
          <fgColor indexed="64"/>
          <bgColor theme="6" tint="0.79998168889431442"/>
        </patternFill>
      </fill>
    </dxf>
    <dxf>
      <font>
        <color rgb="FF006100"/>
      </font>
      <fill>
        <patternFill>
          <bgColor rgb="FFC6EFCE"/>
        </patternFill>
      </fill>
    </dxf>
    <dxf>
      <font>
        <color rgb="FF9C6500"/>
      </font>
      <fill>
        <patternFill>
          <bgColor rgb="FFFFEB9C"/>
        </patternFill>
      </fill>
    </dxf>
    <dxf>
      <font>
        <color theme="9"/>
      </font>
      <fill>
        <patternFill patternType="solid">
          <fgColor indexed="64"/>
          <bgColor theme="9" tint="0.59999389629810485"/>
        </patternFill>
      </fill>
    </dxf>
    <dxf>
      <font>
        <color rgb="FF008000"/>
      </font>
      <fill>
        <patternFill patternType="solid">
          <fgColor indexed="64"/>
          <bgColor theme="6" tint="0.79998168889431442"/>
        </patternFill>
      </fill>
    </dxf>
    <dxf>
      <font>
        <color rgb="FF006100"/>
      </font>
      <fill>
        <patternFill>
          <bgColor rgb="FFC6EFCE"/>
        </patternFill>
      </fill>
    </dxf>
    <dxf>
      <font>
        <color rgb="FF9C6500"/>
      </font>
      <fill>
        <patternFill>
          <bgColor rgb="FFFFEB9C"/>
        </patternFill>
      </fill>
    </dxf>
    <dxf>
      <font>
        <color theme="9"/>
      </font>
      <fill>
        <patternFill patternType="solid">
          <fgColor indexed="64"/>
          <bgColor theme="9" tint="0.59999389629810485"/>
        </patternFill>
      </fill>
    </dxf>
    <dxf>
      <font>
        <color rgb="FF008000"/>
      </font>
      <fill>
        <patternFill patternType="solid">
          <fgColor indexed="64"/>
          <bgColor theme="6" tint="0.79998168889431442"/>
        </patternFill>
      </fill>
    </dxf>
    <dxf>
      <font>
        <color rgb="FF006100"/>
      </font>
      <fill>
        <patternFill>
          <bgColor rgb="FFC6EFCE"/>
        </patternFill>
      </fill>
    </dxf>
    <dxf>
      <font>
        <color rgb="FF9C6500"/>
      </font>
      <fill>
        <patternFill>
          <bgColor rgb="FFFFEB9C"/>
        </patternFill>
      </fill>
    </dxf>
    <dxf>
      <font>
        <color theme="9"/>
      </font>
      <fill>
        <patternFill patternType="solid">
          <fgColor indexed="64"/>
          <bgColor theme="9" tint="0.59999389629810485"/>
        </patternFill>
      </fill>
    </dxf>
    <dxf>
      <font>
        <color rgb="FF008000"/>
      </font>
      <fill>
        <patternFill patternType="solid">
          <fgColor indexed="64"/>
          <bgColor theme="6" tint="0.79998168889431442"/>
        </patternFill>
      </fill>
    </dxf>
    <dxf>
      <font>
        <color rgb="FF006100"/>
      </font>
      <fill>
        <patternFill>
          <bgColor rgb="FFC6EFCE"/>
        </patternFill>
      </fill>
    </dxf>
    <dxf>
      <font>
        <color rgb="FF9C6500"/>
      </font>
      <fill>
        <patternFill>
          <bgColor rgb="FFFFEB9C"/>
        </patternFill>
      </fill>
    </dxf>
    <dxf>
      <font>
        <color theme="9"/>
      </font>
      <fill>
        <patternFill patternType="solid">
          <fgColor indexed="64"/>
          <bgColor theme="9" tint="0.59999389629810485"/>
        </patternFill>
      </fill>
    </dxf>
    <dxf>
      <font>
        <color theme="0" tint="-0.499984740745262"/>
      </font>
      <fill>
        <patternFill patternType="solid">
          <fgColor indexed="64"/>
          <bgColor theme="0" tint="-0.14999847407452621"/>
        </patternFill>
      </fill>
    </dxf>
    <dxf>
      <font>
        <color rgb="FF006100"/>
      </font>
      <fill>
        <patternFill>
          <bgColor rgb="FFC6EFCE"/>
        </patternFill>
      </fill>
    </dxf>
    <dxf>
      <font>
        <color rgb="FF9C6500"/>
      </font>
      <fill>
        <patternFill>
          <bgColor rgb="FFFFEB9C"/>
        </patternFill>
      </fill>
    </dxf>
    <dxf>
      <font>
        <color theme="9" tint="-0.249977111117893"/>
      </font>
      <fill>
        <patternFill patternType="solid">
          <fgColor indexed="64"/>
          <bgColor theme="9" tint="0.59999389629810485"/>
        </patternFill>
      </fill>
    </dxf>
    <dxf>
      <font>
        <color rgb="FF008000"/>
      </font>
      <fill>
        <patternFill patternType="solid">
          <fgColor indexed="64"/>
          <bgColor theme="6" tint="0.79998168889431442"/>
        </patternFill>
      </fill>
    </dxf>
    <dxf>
      <font>
        <color rgb="FF006100"/>
      </font>
      <fill>
        <patternFill>
          <bgColor rgb="FFC6EFCE"/>
        </patternFill>
      </fill>
    </dxf>
    <dxf>
      <font>
        <color rgb="FF9C6500"/>
      </font>
      <fill>
        <patternFill>
          <bgColor rgb="FFFFEB9C"/>
        </patternFill>
      </fill>
    </dxf>
    <dxf>
      <font>
        <color theme="9"/>
      </font>
      <fill>
        <patternFill patternType="solid">
          <fgColor indexed="64"/>
          <bgColor theme="9" tint="0.59999389629810485"/>
        </patternFill>
      </fill>
    </dxf>
    <dxf>
      <font>
        <color theme="0" tint="-0.499984740745262"/>
      </font>
      <fill>
        <patternFill patternType="solid">
          <fgColor indexed="64"/>
          <bgColor theme="0" tint="-4.9989318521683403E-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6351</xdr:colOff>
      <xdr:row>1</xdr:row>
      <xdr:rowOff>88901</xdr:rowOff>
    </xdr:from>
    <xdr:to>
      <xdr:col>2</xdr:col>
      <xdr:colOff>304800</xdr:colOff>
      <xdr:row>5</xdr:row>
      <xdr:rowOff>122575</xdr:rowOff>
    </xdr:to>
    <xdr:pic>
      <xdr:nvPicPr>
        <xdr:cNvPr id="2" name="Picture 1" descr="HiQ_Solar_logo_sm.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403" b="-1"/>
        <a:stretch/>
      </xdr:blipFill>
      <xdr:spPr>
        <a:xfrm>
          <a:off x="158751" y="279401"/>
          <a:ext cx="1847849" cy="795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552450</xdr:colOff>
      <xdr:row>1</xdr:row>
      <xdr:rowOff>88900</xdr:rowOff>
    </xdr:from>
    <xdr:to>
      <xdr:col>10</xdr:col>
      <xdr:colOff>565149</xdr:colOff>
      <xdr:row>4</xdr:row>
      <xdr:rowOff>170280</xdr:rowOff>
    </xdr:to>
    <xdr:pic>
      <xdr:nvPicPr>
        <xdr:cNvPr id="2" name="Picture 1" descr="HiQ_Solar_logo_sm.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403" b="-1"/>
        <a:stretch/>
      </xdr:blipFill>
      <xdr:spPr>
        <a:xfrm>
          <a:off x="6178550" y="279400"/>
          <a:ext cx="1663699" cy="716380"/>
        </a:xfrm>
        <a:prstGeom prst="rect">
          <a:avLst/>
        </a:prstGeom>
      </xdr:spPr>
    </xdr:pic>
    <xdr:clientData/>
  </xdr:twoCellAnchor>
  <xdr:twoCellAnchor>
    <xdr:from>
      <xdr:col>3</xdr:col>
      <xdr:colOff>0</xdr:colOff>
      <xdr:row>7</xdr:row>
      <xdr:rowOff>120650</xdr:rowOff>
    </xdr:from>
    <xdr:to>
      <xdr:col>7</xdr:col>
      <xdr:colOff>406400</xdr:colOff>
      <xdr:row>7</xdr:row>
      <xdr:rowOff>120650</xdr:rowOff>
    </xdr:to>
    <xdr:cxnSp macro="">
      <xdr:nvCxnSpPr>
        <xdr:cNvPr id="4" name="Straight Connector 3"/>
        <xdr:cNvCxnSpPr/>
      </xdr:nvCxnSpPr>
      <xdr:spPr>
        <a:xfrm>
          <a:off x="2057400" y="1644650"/>
          <a:ext cx="3149600" cy="0"/>
        </a:xfrm>
        <a:prstGeom prst="line">
          <a:avLst/>
        </a:prstGeom>
        <a:ln w="3175" cmpd="sng">
          <a:solidFill>
            <a:schemeClr val="bg1">
              <a:lumMod val="65000"/>
            </a:schemeClr>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409575</xdr:colOff>
      <xdr:row>7</xdr:row>
      <xdr:rowOff>120650</xdr:rowOff>
    </xdr:from>
    <xdr:to>
      <xdr:col>7</xdr:col>
      <xdr:colOff>409575</xdr:colOff>
      <xdr:row>7</xdr:row>
      <xdr:rowOff>247650</xdr:rowOff>
    </xdr:to>
    <xdr:cxnSp macro="">
      <xdr:nvCxnSpPr>
        <xdr:cNvPr id="5" name="Straight Connector 4"/>
        <xdr:cNvCxnSpPr/>
      </xdr:nvCxnSpPr>
      <xdr:spPr>
        <a:xfrm>
          <a:off x="5210175" y="1644650"/>
          <a:ext cx="0" cy="127000"/>
        </a:xfrm>
        <a:prstGeom prst="line">
          <a:avLst/>
        </a:prstGeom>
        <a:ln w="3175" cmpd="sng">
          <a:solidFill>
            <a:schemeClr val="bg1">
              <a:lumMod val="65000"/>
            </a:schemeClr>
          </a:solidFill>
          <a:headEnd type="none"/>
          <a:tailEnd type="triangle"/>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hiqsolar.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hiqsolar.com/"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sheetPr>
  <dimension ref="A1:X55"/>
  <sheetViews>
    <sheetView showGridLines="0" zoomScale="200" zoomScaleNormal="200" zoomScalePageLayoutView="200" workbookViewId="0">
      <selection activeCell="C8" sqref="C8"/>
    </sheetView>
  </sheetViews>
  <sheetFormatPr baseColWidth="10" defaultColWidth="10.83203125" defaultRowHeight="15" x14ac:dyDescent="0"/>
  <cols>
    <col min="1" max="1" width="2" style="1" customWidth="1"/>
    <col min="2" max="2" width="20.33203125" style="5" customWidth="1"/>
    <col min="3" max="3" width="23.6640625" style="6" customWidth="1"/>
    <col min="4" max="4" width="2.83203125" style="6" customWidth="1"/>
    <col min="5" max="5" width="2.33203125" style="1" customWidth="1"/>
    <col min="6" max="6" width="10.5" style="1" customWidth="1"/>
    <col min="7" max="7" width="9.83203125" style="1" customWidth="1"/>
    <col min="8" max="14" width="11.33203125" style="7" customWidth="1"/>
    <col min="15" max="15" width="2.5" style="8" customWidth="1"/>
    <col min="16" max="16" width="6.33203125" style="1" customWidth="1"/>
    <col min="17" max="16384" width="10.83203125" style="1"/>
  </cols>
  <sheetData>
    <row r="1" spans="1:24">
      <c r="A1" s="9"/>
      <c r="B1" s="113" t="s">
        <v>63</v>
      </c>
      <c r="C1" s="10"/>
      <c r="D1" s="10"/>
      <c r="E1" s="11"/>
      <c r="F1" s="11"/>
      <c r="G1" s="11"/>
      <c r="H1" s="12"/>
      <c r="I1" s="12"/>
      <c r="J1" s="12"/>
      <c r="K1" s="12"/>
      <c r="L1" s="12"/>
      <c r="M1" s="12"/>
      <c r="N1" s="12"/>
      <c r="O1" s="13"/>
      <c r="P1" s="14"/>
      <c r="Q1" s="139"/>
      <c r="R1" s="146">
        <v>600</v>
      </c>
      <c r="S1" s="146">
        <v>2</v>
      </c>
      <c r="T1" s="147"/>
      <c r="U1" s="148" t="s">
        <v>107</v>
      </c>
      <c r="V1" s="148">
        <v>8000</v>
      </c>
      <c r="W1" s="148">
        <v>0.98</v>
      </c>
      <c r="X1" s="148">
        <v>200</v>
      </c>
    </row>
    <row r="2" spans="1:24">
      <c r="A2" s="16"/>
      <c r="B2" s="17"/>
      <c r="C2" s="18"/>
      <c r="D2" s="18"/>
      <c r="E2" s="19" t="s">
        <v>23</v>
      </c>
      <c r="F2" s="11"/>
      <c r="G2" s="19" t="s">
        <v>58</v>
      </c>
      <c r="H2" s="12"/>
      <c r="I2" s="12"/>
      <c r="J2" s="12"/>
      <c r="K2" s="12"/>
      <c r="L2" s="12"/>
      <c r="M2" s="12"/>
      <c r="N2" s="12"/>
      <c r="O2" s="20"/>
      <c r="P2" s="21"/>
      <c r="Q2" s="139"/>
      <c r="R2" s="149">
        <v>1000</v>
      </c>
      <c r="S2" s="146">
        <v>4</v>
      </c>
      <c r="T2" s="147"/>
      <c r="U2" s="148" t="s">
        <v>108</v>
      </c>
      <c r="V2" s="148">
        <v>5750</v>
      </c>
      <c r="W2" s="148">
        <v>0.97499999999999998</v>
      </c>
      <c r="X2" s="148">
        <v>200</v>
      </c>
    </row>
    <row r="3" spans="1:24">
      <c r="A3" s="16"/>
      <c r="B3" s="17"/>
      <c r="C3" s="18"/>
      <c r="D3" s="18"/>
      <c r="E3" s="145" t="s">
        <v>24</v>
      </c>
      <c r="F3" s="145"/>
      <c r="G3" s="22"/>
      <c r="H3" s="23"/>
      <c r="I3" s="23"/>
      <c r="J3" s="24" t="s">
        <v>35</v>
      </c>
      <c r="K3" s="25"/>
      <c r="L3" s="25"/>
      <c r="M3" s="26" t="s">
        <v>40</v>
      </c>
      <c r="N3" s="25"/>
      <c r="O3" s="27"/>
      <c r="P3" s="21"/>
      <c r="Q3" s="139"/>
      <c r="R3" s="139"/>
      <c r="S3" s="139"/>
      <c r="T3" s="140"/>
      <c r="U3" s="140"/>
    </row>
    <row r="4" spans="1:24">
      <c r="A4" s="16"/>
      <c r="B4" s="17"/>
      <c r="C4" s="18"/>
      <c r="D4" s="18"/>
      <c r="E4" s="215" t="s">
        <v>109</v>
      </c>
      <c r="F4" s="216"/>
      <c r="G4" s="18"/>
      <c r="H4" s="23"/>
      <c r="I4" s="28" t="s">
        <v>28</v>
      </c>
      <c r="J4" s="29" t="s">
        <v>29</v>
      </c>
      <c r="K4" s="30" t="s">
        <v>30</v>
      </c>
      <c r="L4" s="28" t="s">
        <v>27</v>
      </c>
      <c r="M4" s="31" t="s">
        <v>26</v>
      </c>
      <c r="N4" s="26" t="s">
        <v>25</v>
      </c>
      <c r="O4" s="27"/>
      <c r="P4" s="21"/>
      <c r="Q4" s="139"/>
      <c r="R4" s="139"/>
      <c r="S4" s="139"/>
      <c r="T4" s="140"/>
      <c r="U4" s="140"/>
    </row>
    <row r="5" spans="1:24">
      <c r="A5" s="16"/>
      <c r="B5" s="17"/>
      <c r="C5" s="18"/>
      <c r="D5" s="18"/>
      <c r="E5" s="32"/>
      <c r="F5" s="33"/>
      <c r="G5" s="34" t="s">
        <v>42</v>
      </c>
      <c r="H5" s="25"/>
      <c r="I5" s="35" t="s">
        <v>36</v>
      </c>
      <c r="J5" s="36" t="s">
        <v>37</v>
      </c>
      <c r="K5" s="37" t="s">
        <v>38</v>
      </c>
      <c r="L5" s="38" t="s">
        <v>39</v>
      </c>
      <c r="M5" s="39" t="s">
        <v>41</v>
      </c>
      <c r="N5" s="40" t="s">
        <v>44</v>
      </c>
      <c r="O5" s="27"/>
      <c r="P5" s="21"/>
      <c r="Q5" s="139"/>
      <c r="R5" s="139"/>
      <c r="S5" s="139"/>
      <c r="T5" s="140"/>
      <c r="U5" s="140"/>
    </row>
    <row r="6" spans="1:24">
      <c r="A6" s="16"/>
      <c r="B6" s="17"/>
      <c r="C6" s="18"/>
      <c r="D6" s="18"/>
      <c r="E6" s="23"/>
      <c r="F6" s="21"/>
      <c r="G6" s="41"/>
      <c r="H6" s="25"/>
      <c r="I6" s="42"/>
      <c r="J6" s="43" t="s">
        <v>54</v>
      </c>
      <c r="K6" s="44" t="s">
        <v>48</v>
      </c>
      <c r="L6" s="44"/>
      <c r="M6" s="45" t="s">
        <v>47</v>
      </c>
      <c r="N6" s="46" t="s">
        <v>53</v>
      </c>
      <c r="O6" s="27"/>
      <c r="P6" s="21"/>
      <c r="Q6" s="139"/>
      <c r="R6" s="139"/>
      <c r="S6" s="139"/>
      <c r="T6" s="140"/>
      <c r="U6" s="140"/>
    </row>
    <row r="7" spans="1:24">
      <c r="A7" s="16"/>
      <c r="B7" s="54" t="s">
        <v>0</v>
      </c>
      <c r="C7" s="18"/>
      <c r="D7" s="18"/>
      <c r="E7" s="18"/>
      <c r="F7" s="21"/>
      <c r="G7" s="41"/>
      <c r="H7" s="25"/>
      <c r="I7" s="47"/>
      <c r="J7" s="48"/>
      <c r="K7" s="49"/>
      <c r="L7" s="50"/>
      <c r="M7" s="51"/>
      <c r="N7" s="52"/>
      <c r="O7" s="53"/>
      <c r="P7" s="21"/>
      <c r="Q7" s="139"/>
      <c r="R7" s="139"/>
      <c r="S7" s="139"/>
      <c r="T7" s="140"/>
      <c r="U7" s="140"/>
    </row>
    <row r="8" spans="1:24" ht="17" customHeight="1">
      <c r="A8" s="16"/>
      <c r="B8" s="58" t="s">
        <v>2</v>
      </c>
      <c r="C8" s="123" t="s">
        <v>384</v>
      </c>
      <c r="D8" s="213" t="s">
        <v>76</v>
      </c>
      <c r="E8" s="214"/>
      <c r="F8" s="21"/>
      <c r="G8" s="55"/>
      <c r="H8" s="11"/>
      <c r="I8" s="56" t="s">
        <v>31</v>
      </c>
      <c r="J8" s="56" t="s">
        <v>32</v>
      </c>
      <c r="K8" s="57" t="s">
        <v>49</v>
      </c>
      <c r="L8" s="57" t="s">
        <v>50</v>
      </c>
      <c r="M8" s="57" t="s">
        <v>51</v>
      </c>
      <c r="N8" s="12"/>
      <c r="O8" s="27"/>
      <c r="P8" s="21"/>
      <c r="Q8" s="139"/>
      <c r="R8" s="139"/>
      <c r="S8" s="139"/>
      <c r="T8" s="140"/>
      <c r="U8" s="140"/>
    </row>
    <row r="9" spans="1:24" ht="16" customHeight="1">
      <c r="A9" s="16"/>
      <c r="B9" s="58" t="s">
        <v>1</v>
      </c>
      <c r="C9" s="128">
        <f>VLOOKUP(C$8,'Your Module Table'!A:H,3,FALSE)</f>
        <v>-3.3E-3</v>
      </c>
      <c r="D9" s="18"/>
      <c r="E9" s="18"/>
      <c r="F9" s="21"/>
      <c r="G9" s="34" t="s">
        <v>43</v>
      </c>
      <c r="H9" s="23"/>
      <c r="I9" s="64" t="s">
        <v>36</v>
      </c>
      <c r="J9" s="65" t="s">
        <v>37</v>
      </c>
      <c r="K9" s="66" t="s">
        <v>37</v>
      </c>
      <c r="L9" s="36" t="s">
        <v>37</v>
      </c>
      <c r="M9" s="67" t="s">
        <v>44</v>
      </c>
      <c r="N9" s="25"/>
      <c r="O9" s="27"/>
      <c r="P9" s="21"/>
      <c r="Q9" s="139"/>
      <c r="R9" s="139"/>
      <c r="S9" s="139"/>
      <c r="T9" s="139"/>
      <c r="U9" s="140"/>
    </row>
    <row r="10" spans="1:24">
      <c r="A10" s="16"/>
      <c r="B10" s="58" t="s">
        <v>3</v>
      </c>
      <c r="C10" s="129">
        <f>VLOOKUP(C$8,'Your Module Table'!A:H,4,FALSE)</f>
        <v>250</v>
      </c>
      <c r="D10" s="18"/>
      <c r="E10" s="23"/>
      <c r="F10" s="21"/>
      <c r="G10" s="41"/>
      <c r="H10" s="23"/>
      <c r="I10" s="68" t="s">
        <v>59</v>
      </c>
      <c r="J10" s="69"/>
      <c r="K10" s="210" t="s">
        <v>48</v>
      </c>
      <c r="L10" s="211"/>
      <c r="M10" s="212"/>
      <c r="N10" s="25"/>
      <c r="O10" s="27"/>
      <c r="P10" s="21"/>
      <c r="Q10" s="139"/>
      <c r="R10" s="139"/>
      <c r="S10" s="139"/>
      <c r="T10" s="139"/>
      <c r="U10" s="140"/>
    </row>
    <row r="11" spans="1:24">
      <c r="A11" s="16"/>
      <c r="B11" s="58" t="s">
        <v>5</v>
      </c>
      <c r="C11" s="129">
        <f>VLOOKUP(C$8,'Your Module Table'!A:H,5,FALSE)</f>
        <v>37.5</v>
      </c>
      <c r="D11" s="18"/>
      <c r="E11" s="23"/>
      <c r="F11" s="22"/>
      <c r="G11" s="70"/>
      <c r="H11" s="63"/>
      <c r="I11" s="71"/>
      <c r="J11" s="72"/>
      <c r="K11" s="73"/>
      <c r="L11" s="74"/>
      <c r="M11" s="75"/>
      <c r="N11" s="76"/>
      <c r="O11" s="53"/>
      <c r="P11" s="21"/>
      <c r="Q11" s="15"/>
      <c r="R11" s="15"/>
      <c r="S11" s="15"/>
      <c r="T11" s="15"/>
    </row>
    <row r="12" spans="1:24">
      <c r="A12" s="16"/>
      <c r="B12" s="58" t="s">
        <v>6</v>
      </c>
      <c r="C12" s="129">
        <f>VLOOKUP(C$8,'Your Module Table'!A:H,6,FALSE)</f>
        <v>30.2</v>
      </c>
      <c r="D12" s="78"/>
      <c r="E12" s="23"/>
      <c r="F12" s="54" t="s">
        <v>34</v>
      </c>
      <c r="G12" s="23"/>
      <c r="H12" s="25"/>
      <c r="I12" s="25"/>
      <c r="J12" s="25"/>
      <c r="K12" s="25"/>
      <c r="L12" s="25"/>
      <c r="M12" s="25"/>
      <c r="N12" s="25"/>
      <c r="O12" s="77"/>
      <c r="P12" s="21"/>
      <c r="Q12" s="15"/>
      <c r="R12" s="15"/>
      <c r="S12" s="15"/>
      <c r="T12" s="15"/>
    </row>
    <row r="13" spans="1:24">
      <c r="A13" s="16"/>
      <c r="B13" s="58" t="s">
        <v>7</v>
      </c>
      <c r="C13" s="129">
        <f>VLOOKUP(C$8,'Your Module Table'!A:H,7,FALSE)</f>
        <v>8.2799999999999994</v>
      </c>
      <c r="D13" s="80"/>
      <c r="E13" s="23"/>
      <c r="F13" s="17" t="s">
        <v>55</v>
      </c>
      <c r="G13" s="23"/>
      <c r="H13" s="25"/>
      <c r="I13" s="25"/>
      <c r="J13" s="25"/>
      <c r="K13" s="26"/>
      <c r="L13" s="26"/>
      <c r="M13" s="26"/>
      <c r="N13" s="26"/>
      <c r="O13" s="79"/>
      <c r="P13" s="21"/>
      <c r="Q13" s="15"/>
      <c r="R13" s="15"/>
      <c r="S13" s="15"/>
      <c r="T13" s="15"/>
    </row>
    <row r="14" spans="1:24">
      <c r="A14" s="16"/>
      <c r="B14" s="58" t="s">
        <v>4</v>
      </c>
      <c r="C14" s="129">
        <f>VLOOKUP(C$8,'Your Module Table'!A:H,8,FALSE)</f>
        <v>20</v>
      </c>
      <c r="D14" s="78"/>
      <c r="E14" s="23"/>
      <c r="F14" s="17" t="s">
        <v>56</v>
      </c>
      <c r="G14" s="23"/>
      <c r="H14" s="25"/>
      <c r="I14" s="25"/>
      <c r="J14" s="25"/>
      <c r="K14" s="25"/>
      <c r="L14" s="25"/>
      <c r="M14" s="25"/>
      <c r="N14" s="25"/>
      <c r="O14" s="77"/>
      <c r="P14" s="21"/>
      <c r="Q14"/>
    </row>
    <row r="15" spans="1:24" ht="16" thickBot="1">
      <c r="A15" s="16"/>
      <c r="B15" s="17"/>
      <c r="C15" s="104"/>
      <c r="D15" s="82"/>
      <c r="E15" s="23"/>
      <c r="F15" s="114" t="s">
        <v>64</v>
      </c>
      <c r="G15" s="23"/>
      <c r="H15" s="25"/>
      <c r="I15" s="25"/>
      <c r="J15" s="25"/>
      <c r="K15" s="81"/>
      <c r="L15" s="25"/>
      <c r="M15" s="25"/>
      <c r="N15" s="25"/>
      <c r="O15" s="77"/>
      <c r="P15" s="21"/>
      <c r="Q15" s="15"/>
      <c r="R15" s="15"/>
      <c r="T15" s="15"/>
    </row>
    <row r="16" spans="1:24" ht="25" thickTop="1" thickBot="1">
      <c r="A16" s="16"/>
      <c r="B16" s="117" t="s">
        <v>65</v>
      </c>
      <c r="C16" s="116">
        <v>18</v>
      </c>
      <c r="D16" s="82"/>
      <c r="E16" s="23"/>
      <c r="F16" s="83"/>
      <c r="G16" s="23"/>
      <c r="H16" s="25"/>
      <c r="I16" s="25"/>
      <c r="J16" s="25"/>
      <c r="K16" s="81"/>
      <c r="L16" s="25"/>
      <c r="M16" s="25"/>
      <c r="N16" s="25"/>
      <c r="O16" s="77"/>
      <c r="P16" s="21"/>
      <c r="Q16" s="15"/>
      <c r="R16" s="15"/>
      <c r="T16" s="15"/>
    </row>
    <row r="17" spans="1:20" ht="16" thickTop="1">
      <c r="A17" s="16"/>
      <c r="B17" s="17"/>
      <c r="C17" s="18"/>
      <c r="D17" s="82"/>
      <c r="E17" s="23"/>
      <c r="F17" s="83"/>
      <c r="G17" s="23"/>
      <c r="H17" s="25"/>
      <c r="I17" s="25"/>
      <c r="J17" s="25"/>
      <c r="K17" s="81"/>
      <c r="L17" s="25"/>
      <c r="M17" s="25"/>
      <c r="N17" s="25"/>
      <c r="O17" s="77"/>
      <c r="P17" s="21"/>
      <c r="Q17" s="15"/>
      <c r="R17" s="15"/>
      <c r="T17" s="15"/>
    </row>
    <row r="18" spans="1:20" ht="18">
      <c r="A18" s="16"/>
      <c r="B18" s="54" t="s">
        <v>52</v>
      </c>
      <c r="C18" s="105"/>
      <c r="D18" s="82"/>
      <c r="E18" s="23"/>
      <c r="F18" s="109" t="s">
        <v>106</v>
      </c>
      <c r="G18" s="17"/>
      <c r="H18" s="26"/>
      <c r="I18" s="25"/>
      <c r="J18" s="25"/>
      <c r="K18" s="112"/>
      <c r="L18" s="26"/>
      <c r="M18" s="25"/>
      <c r="N18" s="25"/>
      <c r="O18" s="79"/>
      <c r="P18" s="21"/>
      <c r="Q18" s="15"/>
      <c r="R18" s="15"/>
      <c r="S18" s="15"/>
      <c r="T18" s="15"/>
    </row>
    <row r="19" spans="1:20">
      <c r="A19" s="16"/>
      <c r="B19" s="59" t="s">
        <v>15</v>
      </c>
      <c r="C19" s="144">
        <v>1000</v>
      </c>
      <c r="D19" s="4"/>
      <c r="E19" s="2"/>
      <c r="F19" s="138"/>
      <c r="G19" s="17"/>
      <c r="H19" s="26"/>
      <c r="I19" s="26"/>
      <c r="J19" s="26"/>
      <c r="K19" s="112"/>
      <c r="L19" s="26"/>
      <c r="M19" s="26"/>
      <c r="N19" s="26"/>
      <c r="O19" s="79"/>
      <c r="P19" s="21"/>
      <c r="Q19" s="15"/>
      <c r="R19" s="15"/>
      <c r="S19" s="15"/>
      <c r="T19" s="15"/>
    </row>
    <row r="20" spans="1:20" ht="23">
      <c r="A20" s="16"/>
      <c r="B20" s="17"/>
      <c r="C20" s="10"/>
      <c r="D20" s="82"/>
      <c r="E20" s="23"/>
      <c r="F20" s="106"/>
      <c r="G20" s="107" t="s">
        <v>62</v>
      </c>
      <c r="H20" s="108">
        <f t="shared" ref="H20:I20" si="0">I20-1</f>
        <v>15</v>
      </c>
      <c r="I20" s="108">
        <f t="shared" si="0"/>
        <v>16</v>
      </c>
      <c r="J20" s="108">
        <f>K20-1</f>
        <v>17</v>
      </c>
      <c r="K20" s="115">
        <f>C16</f>
        <v>18</v>
      </c>
      <c r="L20" s="108">
        <f>K20+1</f>
        <v>19</v>
      </c>
      <c r="M20" s="108">
        <f t="shared" ref="M20:N20" si="1">L20+1</f>
        <v>20</v>
      </c>
      <c r="N20" s="108">
        <f t="shared" si="1"/>
        <v>21</v>
      </c>
      <c r="O20" s="79"/>
      <c r="P20" s="21"/>
      <c r="Q20" s="15"/>
      <c r="R20" s="15"/>
      <c r="S20" s="15"/>
      <c r="T20" s="15"/>
    </row>
    <row r="21" spans="1:20">
      <c r="A21" s="16"/>
      <c r="B21" s="54" t="s">
        <v>45</v>
      </c>
      <c r="C21" s="18"/>
      <c r="D21" s="18"/>
      <c r="E21" s="23"/>
      <c r="F21" s="84" t="s">
        <v>16</v>
      </c>
      <c r="G21" s="85" t="s">
        <v>5</v>
      </c>
      <c r="H21" s="86">
        <f t="shared" ref="H21:N21" si="2">SUM($C$11+(($C$11*$C$9)*($C$22-$C$24)))*H20</f>
        <v>627.46875</v>
      </c>
      <c r="I21" s="86">
        <f t="shared" si="2"/>
        <v>669.3</v>
      </c>
      <c r="J21" s="86">
        <f t="shared" si="2"/>
        <v>711.13124999999991</v>
      </c>
      <c r="K21" s="86">
        <f t="shared" si="2"/>
        <v>752.96249999999998</v>
      </c>
      <c r="L21" s="86">
        <f t="shared" si="2"/>
        <v>794.79374999999993</v>
      </c>
      <c r="M21" s="86">
        <f t="shared" si="2"/>
        <v>836.625</v>
      </c>
      <c r="N21" s="87">
        <f t="shared" si="2"/>
        <v>878.45624999999995</v>
      </c>
      <c r="O21" s="79" t="s">
        <v>21</v>
      </c>
      <c r="P21" s="21"/>
      <c r="Q21" s="15"/>
      <c r="R21" s="15"/>
      <c r="S21" s="15"/>
      <c r="T21" s="15"/>
    </row>
    <row r="22" spans="1:20">
      <c r="A22" s="16"/>
      <c r="B22" s="58" t="s">
        <v>8</v>
      </c>
      <c r="C22" s="3">
        <v>-10</v>
      </c>
      <c r="D22" s="18"/>
      <c r="E22" s="23"/>
      <c r="F22" s="88" t="s">
        <v>16</v>
      </c>
      <c r="G22" s="85" t="s">
        <v>6</v>
      </c>
      <c r="H22" s="86">
        <f t="shared" ref="H22:N22" si="3">SUM($C$12+(($C$9*$C$12)*($C$22-$C$24+$C$14)))*H20</f>
        <v>475.42349999999999</v>
      </c>
      <c r="I22" s="86">
        <f t="shared" si="3"/>
        <v>507.11840000000001</v>
      </c>
      <c r="J22" s="86">
        <f t="shared" si="3"/>
        <v>538.81330000000003</v>
      </c>
      <c r="K22" s="86">
        <f t="shared" si="3"/>
        <v>570.50819999999999</v>
      </c>
      <c r="L22" s="86">
        <f t="shared" si="3"/>
        <v>602.20310000000006</v>
      </c>
      <c r="M22" s="86">
        <f t="shared" si="3"/>
        <v>633.89800000000002</v>
      </c>
      <c r="N22" s="87">
        <f t="shared" si="3"/>
        <v>665.59289999999999</v>
      </c>
      <c r="O22" s="79" t="s">
        <v>21</v>
      </c>
      <c r="P22" s="21"/>
      <c r="Q22" s="15"/>
      <c r="R22" s="15"/>
      <c r="S22" s="15"/>
      <c r="T22" s="15"/>
    </row>
    <row r="23" spans="1:20">
      <c r="A23" s="16"/>
      <c r="B23" s="58" t="s">
        <v>9</v>
      </c>
      <c r="C23" s="3">
        <v>62</v>
      </c>
      <c r="D23" s="78"/>
      <c r="E23" s="23"/>
      <c r="F23" s="88"/>
      <c r="G23" s="89" t="s">
        <v>17</v>
      </c>
      <c r="H23" s="90">
        <f t="shared" ref="H23:N23" si="4">SUM(H22*$C$13*$C$30)</f>
        <v>7873.0131599999995</v>
      </c>
      <c r="I23" s="90">
        <f t="shared" si="4"/>
        <v>8397.8807039999992</v>
      </c>
      <c r="J23" s="90">
        <f t="shared" si="4"/>
        <v>8922.7482479999999</v>
      </c>
      <c r="K23" s="90">
        <f t="shared" si="4"/>
        <v>9447.6157919999987</v>
      </c>
      <c r="L23" s="90">
        <f t="shared" si="4"/>
        <v>9972.4833360000011</v>
      </c>
      <c r="M23" s="90">
        <f t="shared" si="4"/>
        <v>10497.35088</v>
      </c>
      <c r="N23" s="110">
        <f t="shared" si="4"/>
        <v>11022.218423999999</v>
      </c>
      <c r="O23" s="91" t="s">
        <v>22</v>
      </c>
      <c r="P23" s="21"/>
      <c r="Q23" s="15"/>
      <c r="R23" s="15"/>
      <c r="S23" s="15"/>
      <c r="T23" s="15"/>
    </row>
    <row r="24" spans="1:20">
      <c r="A24" s="16"/>
      <c r="B24" s="58" t="s">
        <v>10</v>
      </c>
      <c r="C24" s="3">
        <v>25</v>
      </c>
      <c r="D24" s="78"/>
      <c r="E24" s="23"/>
      <c r="F24" s="88"/>
      <c r="G24" s="89" t="s">
        <v>18</v>
      </c>
      <c r="H24" s="90">
        <f t="shared" ref="H24:N24" si="5">SUM(H23*$C$29)</f>
        <v>7715.552896799999</v>
      </c>
      <c r="I24" s="90">
        <f t="shared" si="5"/>
        <v>8229.9230899199993</v>
      </c>
      <c r="J24" s="90">
        <f t="shared" si="5"/>
        <v>8744.2932830400005</v>
      </c>
      <c r="K24" s="90">
        <f t="shared" si="5"/>
        <v>9258.663476159998</v>
      </c>
      <c r="L24" s="90">
        <f t="shared" si="5"/>
        <v>9773.033669280001</v>
      </c>
      <c r="M24" s="90">
        <f t="shared" si="5"/>
        <v>10287.4038624</v>
      </c>
      <c r="N24" s="111">
        <f t="shared" si="5"/>
        <v>10801.774055519998</v>
      </c>
      <c r="O24" s="91" t="s">
        <v>22</v>
      </c>
      <c r="P24" s="21"/>
      <c r="Q24" s="15"/>
      <c r="R24" s="15"/>
      <c r="S24" s="15"/>
      <c r="T24" s="15"/>
    </row>
    <row r="25" spans="1:20">
      <c r="A25" s="16"/>
      <c r="B25" s="17"/>
      <c r="C25" s="10"/>
      <c r="D25" s="82"/>
      <c r="E25" s="23"/>
      <c r="F25" s="92" t="s">
        <v>19</v>
      </c>
      <c r="G25" s="85" t="s">
        <v>6</v>
      </c>
      <c r="H25" s="86">
        <f t="shared" ref="H25:N25" si="6">SUM(($C$12+(($C$12*$C$9)*($C$24-$C$24+$C$14)))*H20)</f>
        <v>423.10200000000003</v>
      </c>
      <c r="I25" s="86">
        <f t="shared" si="6"/>
        <v>451.30880000000002</v>
      </c>
      <c r="J25" s="86">
        <f t="shared" si="6"/>
        <v>479.51560000000001</v>
      </c>
      <c r="K25" s="86">
        <f t="shared" si="6"/>
        <v>507.72239999999999</v>
      </c>
      <c r="L25" s="86">
        <f t="shared" si="6"/>
        <v>535.92920000000004</v>
      </c>
      <c r="M25" s="86">
        <f t="shared" si="6"/>
        <v>564.13599999999997</v>
      </c>
      <c r="N25" s="87">
        <f t="shared" si="6"/>
        <v>592.34280000000001</v>
      </c>
      <c r="O25" s="79" t="s">
        <v>21</v>
      </c>
      <c r="P25" s="21"/>
      <c r="Q25" s="15"/>
      <c r="R25" s="15"/>
      <c r="S25" s="15"/>
      <c r="T25" s="15"/>
    </row>
    <row r="26" spans="1:20">
      <c r="A26" s="16"/>
      <c r="B26" s="54" t="s">
        <v>33</v>
      </c>
      <c r="C26" s="18"/>
      <c r="D26" s="18"/>
      <c r="E26" s="23"/>
      <c r="F26" s="88"/>
      <c r="G26" s="89" t="s">
        <v>17</v>
      </c>
      <c r="H26" s="90">
        <f t="shared" ref="H26:N26" si="7">SUM(H25*$C$13*$C$30)</f>
        <v>7006.5691200000001</v>
      </c>
      <c r="I26" s="90">
        <f t="shared" si="7"/>
        <v>7473.6737279999998</v>
      </c>
      <c r="J26" s="90">
        <f t="shared" si="7"/>
        <v>7940.7783359999994</v>
      </c>
      <c r="K26" s="90">
        <f t="shared" si="7"/>
        <v>8407.882943999999</v>
      </c>
      <c r="L26" s="90">
        <f t="shared" si="7"/>
        <v>8874.9875520000005</v>
      </c>
      <c r="M26" s="90">
        <f t="shared" si="7"/>
        <v>9342.0921599999983</v>
      </c>
      <c r="N26" s="110">
        <f t="shared" si="7"/>
        <v>9809.1967679999998</v>
      </c>
      <c r="O26" s="91" t="s">
        <v>22</v>
      </c>
      <c r="P26" s="21"/>
      <c r="Q26" s="15"/>
      <c r="R26" s="15"/>
      <c r="S26" s="15"/>
      <c r="T26" s="15"/>
    </row>
    <row r="27" spans="1:20">
      <c r="A27" s="16"/>
      <c r="B27" s="141" t="s">
        <v>105</v>
      </c>
      <c r="C27" s="142" t="s">
        <v>107</v>
      </c>
      <c r="D27" s="137"/>
      <c r="E27" s="138"/>
      <c r="F27" s="88"/>
      <c r="G27" s="89" t="s">
        <v>18</v>
      </c>
      <c r="H27" s="90">
        <f t="shared" ref="H27:N27" si="8">SUM(H26*$C$29)</f>
        <v>6866.4377376000002</v>
      </c>
      <c r="I27" s="90">
        <f t="shared" si="8"/>
        <v>7324.2002534399999</v>
      </c>
      <c r="J27" s="90">
        <f t="shared" si="8"/>
        <v>7781.9627692799995</v>
      </c>
      <c r="K27" s="90">
        <f t="shared" si="8"/>
        <v>8239.7252851199992</v>
      </c>
      <c r="L27" s="90">
        <f t="shared" si="8"/>
        <v>8697.4878009599997</v>
      </c>
      <c r="M27" s="90">
        <f t="shared" si="8"/>
        <v>9155.2503167999985</v>
      </c>
      <c r="N27" s="111">
        <f t="shared" si="8"/>
        <v>9613.012832639999</v>
      </c>
      <c r="O27" s="91" t="s">
        <v>22</v>
      </c>
      <c r="P27" s="21"/>
      <c r="Q27" s="15"/>
      <c r="R27" s="15"/>
      <c r="S27" s="15"/>
      <c r="T27" s="15"/>
    </row>
    <row r="28" spans="1:20">
      <c r="A28" s="16"/>
      <c r="B28" s="58" t="s">
        <v>11</v>
      </c>
      <c r="C28" s="102">
        <f>VLOOKUP(C27,U1:X2,2,FALSE)</f>
        <v>8000</v>
      </c>
      <c r="D28" s="18"/>
      <c r="E28" s="23"/>
      <c r="F28" s="92" t="s">
        <v>20</v>
      </c>
      <c r="G28" s="85" t="s">
        <v>6</v>
      </c>
      <c r="H28" s="86">
        <f t="shared" ref="H28:N28" si="9">SUM(($C$12+(($C$12*$C$9)*($C$23-$C$24+$C$14)))*H20)</f>
        <v>367.79069999999996</v>
      </c>
      <c r="I28" s="86">
        <f t="shared" si="9"/>
        <v>392.31007999999997</v>
      </c>
      <c r="J28" s="86">
        <f t="shared" si="9"/>
        <v>416.82945999999998</v>
      </c>
      <c r="K28" s="86">
        <f t="shared" si="9"/>
        <v>441.34884</v>
      </c>
      <c r="L28" s="86">
        <f t="shared" si="9"/>
        <v>465.86821999999995</v>
      </c>
      <c r="M28" s="86">
        <f t="shared" si="9"/>
        <v>490.38759999999996</v>
      </c>
      <c r="N28" s="87">
        <f t="shared" si="9"/>
        <v>514.90697999999998</v>
      </c>
      <c r="O28" s="79" t="s">
        <v>21</v>
      </c>
      <c r="P28" s="21"/>
      <c r="Q28" s="15"/>
      <c r="R28" s="15"/>
      <c r="S28" s="15"/>
      <c r="T28" s="15"/>
    </row>
    <row r="29" spans="1:20">
      <c r="A29" s="16"/>
      <c r="B29" s="58" t="s">
        <v>14</v>
      </c>
      <c r="C29" s="103">
        <f>VLOOKUP(C27,U1:X2,3,FALSE)</f>
        <v>0.98</v>
      </c>
      <c r="D29" s="93"/>
      <c r="E29" s="23"/>
      <c r="F29" s="88"/>
      <c r="G29" s="89" t="s">
        <v>17</v>
      </c>
      <c r="H29" s="90">
        <f t="shared" ref="H29:N29" si="10">SUM(H28*$C$13*$C$30)</f>
        <v>6090.6139919999987</v>
      </c>
      <c r="I29" s="90">
        <f t="shared" si="10"/>
        <v>6496.6549247999992</v>
      </c>
      <c r="J29" s="90">
        <f t="shared" si="10"/>
        <v>6902.6958575999988</v>
      </c>
      <c r="K29" s="90">
        <f t="shared" si="10"/>
        <v>7308.7367903999993</v>
      </c>
      <c r="L29" s="90">
        <f t="shared" si="10"/>
        <v>7714.7777231999989</v>
      </c>
      <c r="M29" s="90">
        <f t="shared" si="10"/>
        <v>8120.8186559999986</v>
      </c>
      <c r="N29" s="110">
        <f t="shared" si="10"/>
        <v>8526.8595887999982</v>
      </c>
      <c r="O29" s="91" t="s">
        <v>22</v>
      </c>
      <c r="P29" s="21"/>
      <c r="Q29" s="15"/>
      <c r="R29" s="15"/>
      <c r="S29" s="15"/>
      <c r="T29" s="15"/>
    </row>
    <row r="30" spans="1:20">
      <c r="A30" s="16"/>
      <c r="B30" s="58" t="s">
        <v>12</v>
      </c>
      <c r="C30" s="143">
        <v>2</v>
      </c>
      <c r="D30" s="94"/>
      <c r="E30" s="23"/>
      <c r="F30" s="95"/>
      <c r="G30" s="96" t="s">
        <v>18</v>
      </c>
      <c r="H30" s="90">
        <f t="shared" ref="H30:N30" si="11">SUM(H29*$C$29)</f>
        <v>5968.8017121599987</v>
      </c>
      <c r="I30" s="90">
        <f t="shared" si="11"/>
        <v>6366.7218263039995</v>
      </c>
      <c r="J30" s="90">
        <f t="shared" si="11"/>
        <v>6764.6419404479984</v>
      </c>
      <c r="K30" s="90">
        <f t="shared" si="11"/>
        <v>7162.5620545919992</v>
      </c>
      <c r="L30" s="90">
        <f t="shared" si="11"/>
        <v>7560.482168735999</v>
      </c>
      <c r="M30" s="90">
        <f t="shared" si="11"/>
        <v>7958.4022828799989</v>
      </c>
      <c r="N30" s="111">
        <f t="shared" si="11"/>
        <v>8356.3223970239978</v>
      </c>
      <c r="O30" s="91" t="s">
        <v>22</v>
      </c>
      <c r="P30" s="21"/>
      <c r="Q30" s="15"/>
      <c r="R30" s="15"/>
      <c r="S30" s="15"/>
      <c r="T30" s="15"/>
    </row>
    <row r="31" spans="1:20">
      <c r="A31" s="16"/>
      <c r="B31" s="58" t="s">
        <v>13</v>
      </c>
      <c r="C31" s="101">
        <f>VLOOKUP(C27,U1:X2,4,FALSE)</f>
        <v>200</v>
      </c>
      <c r="D31" s="26"/>
      <c r="E31" s="23"/>
      <c r="F31" s="84" t="s">
        <v>46</v>
      </c>
      <c r="G31" s="85"/>
      <c r="H31" s="119">
        <f t="shared" ref="H31:N31" si="12">SUM((H20*$C$10*$C$30)/$C$28)</f>
        <v>0.9375</v>
      </c>
      <c r="I31" s="97">
        <f t="shared" si="12"/>
        <v>1</v>
      </c>
      <c r="J31" s="97">
        <f t="shared" si="12"/>
        <v>1.0625</v>
      </c>
      <c r="K31" s="97">
        <f t="shared" si="12"/>
        <v>1.125</v>
      </c>
      <c r="L31" s="97">
        <f t="shared" si="12"/>
        <v>1.1875</v>
      </c>
      <c r="M31" s="97">
        <f t="shared" si="12"/>
        <v>1.25</v>
      </c>
      <c r="N31" s="98">
        <f t="shared" si="12"/>
        <v>1.3125</v>
      </c>
      <c r="O31" s="79"/>
      <c r="P31" s="21"/>
      <c r="Q31" s="15"/>
      <c r="R31" s="15"/>
      <c r="S31" s="15"/>
      <c r="T31" s="15"/>
    </row>
    <row r="32" spans="1:20">
      <c r="A32" s="16"/>
      <c r="B32" s="60" t="s">
        <v>502</v>
      </c>
      <c r="C32" s="18"/>
      <c r="D32" s="26"/>
      <c r="E32" s="23"/>
      <c r="F32" s="60" t="s">
        <v>57</v>
      </c>
      <c r="G32" s="23"/>
      <c r="H32" s="25"/>
      <c r="I32" s="25"/>
      <c r="J32" s="25"/>
      <c r="K32" s="25"/>
      <c r="L32" s="25"/>
      <c r="M32" s="25"/>
      <c r="N32" s="25"/>
      <c r="O32" s="77"/>
      <c r="P32" s="21"/>
      <c r="Q32" s="15"/>
      <c r="R32" s="15"/>
      <c r="S32" s="15"/>
      <c r="T32" s="15"/>
    </row>
    <row r="33" spans="1:20">
      <c r="A33" s="16"/>
      <c r="B33" s="61" t="s">
        <v>61</v>
      </c>
      <c r="C33" s="18"/>
      <c r="D33" s="18"/>
      <c r="E33" s="23"/>
      <c r="F33" s="23"/>
      <c r="G33" s="23"/>
      <c r="H33" s="23"/>
      <c r="I33" s="23"/>
      <c r="J33" s="23"/>
      <c r="K33" s="23"/>
      <c r="L33" s="23"/>
      <c r="M33" s="23"/>
      <c r="N33" s="25"/>
      <c r="O33" s="99" t="s">
        <v>60</v>
      </c>
      <c r="P33" s="21"/>
      <c r="Q33" s="15"/>
      <c r="R33" s="15"/>
      <c r="S33" s="15"/>
      <c r="T33" s="15"/>
    </row>
    <row r="34" spans="1:20">
      <c r="A34" s="62"/>
      <c r="B34" s="63"/>
      <c r="C34" s="63"/>
      <c r="D34" s="63"/>
      <c r="E34" s="63"/>
      <c r="F34" s="63"/>
      <c r="G34" s="63"/>
      <c r="H34" s="63"/>
      <c r="I34" s="63"/>
      <c r="J34" s="63"/>
      <c r="K34" s="63"/>
      <c r="L34" s="63"/>
      <c r="M34" s="63"/>
      <c r="N34" s="63"/>
      <c r="O34" s="63"/>
      <c r="P34" s="100"/>
      <c r="Q34" s="15"/>
      <c r="R34" s="15"/>
      <c r="S34" s="15"/>
      <c r="T34" s="15"/>
    </row>
    <row r="35" spans="1:20">
      <c r="B35" s="1"/>
      <c r="C35" s="1"/>
      <c r="D35" s="1"/>
      <c r="H35" s="1"/>
      <c r="I35" s="1"/>
      <c r="J35" s="1"/>
      <c r="K35" s="1"/>
      <c r="L35" s="1"/>
      <c r="M35" s="1"/>
      <c r="N35" s="1"/>
      <c r="O35" s="1"/>
    </row>
    <row r="36" spans="1:20">
      <c r="B36" s="1"/>
      <c r="C36" s="1"/>
      <c r="D36" s="1"/>
      <c r="H36" s="1"/>
      <c r="I36" s="1"/>
      <c r="J36" s="1"/>
      <c r="K36" s="1"/>
      <c r="L36" s="1"/>
      <c r="M36" s="1"/>
      <c r="N36" s="1"/>
      <c r="O36" s="1"/>
    </row>
    <row r="37" spans="1:20">
      <c r="B37" s="1"/>
      <c r="C37" s="1"/>
      <c r="D37" s="1"/>
      <c r="H37" s="1"/>
      <c r="I37" s="1"/>
      <c r="J37" s="1"/>
      <c r="K37" s="1"/>
      <c r="L37" s="1"/>
      <c r="M37" s="1"/>
      <c r="N37" s="1"/>
      <c r="O37" s="1"/>
    </row>
    <row r="38" spans="1:20">
      <c r="B38" s="1"/>
      <c r="C38" s="1"/>
      <c r="D38" s="1"/>
      <c r="H38" s="1"/>
      <c r="I38" s="1"/>
      <c r="J38" s="1"/>
      <c r="K38" s="1"/>
      <c r="L38" s="1"/>
      <c r="M38" s="1"/>
      <c r="N38" s="1"/>
      <c r="O38" s="1"/>
    </row>
    <row r="39" spans="1:20">
      <c r="B39" s="1"/>
      <c r="C39" s="1"/>
      <c r="D39" s="1"/>
      <c r="H39" s="1"/>
      <c r="I39" s="1"/>
      <c r="J39" s="1"/>
      <c r="K39" s="1"/>
      <c r="L39" s="1"/>
      <c r="M39" s="1"/>
      <c r="N39" s="1"/>
      <c r="O39" s="1"/>
    </row>
    <row r="40" spans="1:20">
      <c r="B40" s="1"/>
      <c r="C40" s="1"/>
      <c r="D40" s="1"/>
      <c r="H40" s="1"/>
      <c r="I40" s="1"/>
      <c r="J40" s="1"/>
      <c r="K40" s="1"/>
      <c r="L40" s="1"/>
      <c r="M40" s="1"/>
      <c r="N40" s="1"/>
      <c r="O40" s="1"/>
    </row>
    <row r="41" spans="1:20">
      <c r="B41" s="1"/>
      <c r="C41" s="1"/>
      <c r="D41" s="1"/>
      <c r="H41" s="1"/>
      <c r="I41" s="1"/>
      <c r="J41" s="1"/>
      <c r="K41" s="1"/>
      <c r="L41" s="1"/>
      <c r="M41" s="1"/>
      <c r="N41" s="1"/>
      <c r="O41" s="1"/>
    </row>
    <row r="42" spans="1:20">
      <c r="B42" s="1"/>
      <c r="C42" s="1"/>
      <c r="D42" s="1"/>
      <c r="H42" s="1"/>
      <c r="I42" s="1"/>
      <c r="J42" s="1"/>
      <c r="K42" s="1"/>
      <c r="L42" s="1"/>
      <c r="M42" s="1"/>
      <c r="N42" s="1"/>
      <c r="O42" s="1"/>
    </row>
    <row r="43" spans="1:20">
      <c r="B43" s="1"/>
      <c r="C43" s="1"/>
      <c r="D43" s="1"/>
      <c r="H43" s="1"/>
      <c r="I43" s="1"/>
      <c r="J43" s="1"/>
      <c r="K43" s="1"/>
      <c r="L43" s="1"/>
      <c r="M43" s="1"/>
      <c r="N43" s="1"/>
      <c r="O43" s="1"/>
    </row>
    <row r="44" spans="1:20">
      <c r="B44" s="1"/>
      <c r="C44" s="1"/>
      <c r="D44" s="1"/>
      <c r="H44" s="1"/>
      <c r="I44" s="1"/>
      <c r="J44" s="1"/>
      <c r="K44" s="1"/>
      <c r="L44" s="1"/>
      <c r="M44" s="1"/>
      <c r="N44" s="1"/>
      <c r="O44" s="1"/>
    </row>
    <row r="45" spans="1:20">
      <c r="B45" s="1"/>
      <c r="C45" s="1"/>
      <c r="D45" s="1"/>
      <c r="H45" s="1"/>
      <c r="I45" s="1"/>
      <c r="J45" s="1"/>
      <c r="K45" s="1"/>
      <c r="L45" s="1"/>
      <c r="M45" s="1"/>
      <c r="N45" s="1"/>
      <c r="O45" s="1"/>
    </row>
    <row r="46" spans="1:20">
      <c r="B46" s="1"/>
      <c r="C46" s="1"/>
      <c r="D46" s="1"/>
      <c r="H46" s="1"/>
      <c r="I46" s="1"/>
      <c r="J46" s="1"/>
      <c r="K46" s="1"/>
      <c r="L46" s="1"/>
      <c r="M46" s="1"/>
      <c r="N46" s="1"/>
      <c r="O46" s="1"/>
    </row>
    <row r="47" spans="1:20">
      <c r="B47" s="1"/>
      <c r="C47" s="1"/>
      <c r="D47" s="1"/>
      <c r="H47" s="1"/>
      <c r="I47" s="1"/>
      <c r="J47" s="1"/>
      <c r="K47" s="1"/>
      <c r="L47" s="1"/>
      <c r="M47" s="1"/>
      <c r="N47" s="1"/>
      <c r="O47" s="1"/>
    </row>
    <row r="48" spans="1:20">
      <c r="B48" s="1"/>
      <c r="C48" s="1"/>
      <c r="D48" s="1"/>
      <c r="H48" s="1"/>
      <c r="I48" s="1"/>
      <c r="J48" s="1"/>
      <c r="K48" s="1"/>
      <c r="L48" s="1"/>
      <c r="M48" s="1"/>
      <c r="N48" s="1"/>
      <c r="O48" s="1"/>
    </row>
    <row r="49" spans="2:15">
      <c r="B49" s="1"/>
      <c r="C49" s="1"/>
      <c r="D49" s="1"/>
      <c r="H49" s="1"/>
      <c r="I49" s="1"/>
      <c r="J49" s="1"/>
      <c r="K49" s="1"/>
      <c r="L49" s="1"/>
      <c r="M49" s="1"/>
      <c r="N49" s="1"/>
      <c r="O49" s="1"/>
    </row>
    <row r="50" spans="2:15">
      <c r="B50" s="1"/>
      <c r="C50" s="1"/>
      <c r="D50" s="1"/>
      <c r="H50" s="1"/>
      <c r="I50" s="1"/>
      <c r="J50" s="1"/>
      <c r="K50" s="1"/>
      <c r="L50" s="1"/>
      <c r="M50" s="1"/>
      <c r="N50" s="1"/>
      <c r="O50" s="1"/>
    </row>
    <row r="51" spans="2:15">
      <c r="B51" s="1"/>
      <c r="C51" s="1"/>
      <c r="D51" s="1"/>
      <c r="H51" s="1"/>
      <c r="I51" s="1"/>
      <c r="J51" s="1"/>
      <c r="K51" s="1"/>
      <c r="L51" s="1"/>
      <c r="M51" s="1"/>
      <c r="N51" s="1"/>
      <c r="O51" s="1"/>
    </row>
    <row r="52" spans="2:15">
      <c r="B52" s="1"/>
      <c r="C52" s="1"/>
      <c r="D52" s="1"/>
      <c r="H52" s="1"/>
      <c r="I52" s="1"/>
      <c r="J52" s="1"/>
      <c r="K52" s="1"/>
      <c r="L52" s="1"/>
      <c r="M52" s="1"/>
      <c r="N52" s="1"/>
      <c r="O52" s="1"/>
    </row>
    <row r="53" spans="2:15">
      <c r="B53" s="1"/>
      <c r="C53" s="1"/>
      <c r="D53" s="1"/>
      <c r="H53" s="1"/>
      <c r="I53" s="1"/>
      <c r="J53" s="1"/>
      <c r="K53" s="1"/>
      <c r="L53" s="1"/>
      <c r="M53" s="1"/>
      <c r="N53" s="1"/>
      <c r="O53" s="1"/>
    </row>
    <row r="54" spans="2:15">
      <c r="B54" s="1"/>
      <c r="C54" s="1"/>
      <c r="D54" s="1"/>
      <c r="H54" s="1"/>
      <c r="I54" s="1"/>
      <c r="J54" s="1"/>
      <c r="K54" s="1"/>
      <c r="L54" s="1"/>
      <c r="M54" s="1"/>
      <c r="N54" s="1"/>
      <c r="O54" s="1"/>
    </row>
    <row r="55" spans="2:15">
      <c r="B55" s="1"/>
      <c r="C55" s="1"/>
      <c r="D55" s="1"/>
      <c r="H55" s="1"/>
      <c r="I55" s="1"/>
      <c r="J55" s="1"/>
      <c r="K55" s="1"/>
      <c r="L55" s="1"/>
      <c r="M55" s="1"/>
      <c r="N55" s="1"/>
      <c r="O55" s="1"/>
    </row>
  </sheetData>
  <sheetProtection password="E5F0" sheet="1" objects="1" scenarios="1"/>
  <mergeCells count="3">
    <mergeCell ref="K10:M10"/>
    <mergeCell ref="D8:E8"/>
    <mergeCell ref="E4:F4"/>
  </mergeCells>
  <conditionalFormatting sqref="H26:N27 H29:N30 H23:N24">
    <cfRule type="cellIs" dxfId="41" priority="39" operator="lessThan">
      <formula>$C$28*0.8</formula>
    </cfRule>
  </conditionalFormatting>
  <conditionalFormatting sqref="H26:N27 H23:N24">
    <cfRule type="cellIs" dxfId="40" priority="40" operator="greaterThan">
      <formula>$C$28*1.5</formula>
    </cfRule>
    <cfRule type="cellIs" dxfId="39" priority="41" operator="between">
      <formula>$C$28*1.25</formula>
      <formula>$C$28*1.5</formula>
    </cfRule>
    <cfRule type="cellIs" dxfId="38" priority="42" operator="between">
      <formula>$C$28*0.9</formula>
      <formula>$C$28*1.25</formula>
    </cfRule>
    <cfRule type="cellIs" dxfId="37" priority="43" operator="between">
      <formula>$C$28*0.8</formula>
      <formula>$C$28*0.9</formula>
    </cfRule>
  </conditionalFormatting>
  <conditionalFormatting sqref="H29:N30 H26:N27">
    <cfRule type="cellIs" dxfId="36" priority="44" operator="greaterThan">
      <formula>$C$28*1.2</formula>
    </cfRule>
    <cfRule type="cellIs" dxfId="35" priority="45" operator="between">
      <formula>$C$28*1.1</formula>
      <formula>$C$28*1.2</formula>
    </cfRule>
    <cfRule type="cellIs" dxfId="34" priority="46" operator="between">
      <formula>$C$28*0.9</formula>
      <formula>$C$28*1.1</formula>
    </cfRule>
    <cfRule type="cellIs" dxfId="33" priority="47" operator="between">
      <formula>$C$28*0.8</formula>
      <formula>$C$28*0.9</formula>
    </cfRule>
  </conditionalFormatting>
  <conditionalFormatting sqref="H26:N27">
    <cfRule type="cellIs" dxfId="32" priority="30" operator="greaterThan">
      <formula>$C$28*1.2</formula>
    </cfRule>
    <cfRule type="cellIs" dxfId="31" priority="31" operator="between">
      <formula>$C$28*1.1</formula>
      <formula>$C$28*1.2</formula>
    </cfRule>
    <cfRule type="cellIs" dxfId="30" priority="32" operator="between">
      <formula>$C$28*0.9</formula>
      <formula>$C$28*1.1</formula>
    </cfRule>
    <cfRule type="cellIs" dxfId="29" priority="33" operator="between">
      <formula>$C$28*0.8</formula>
      <formula>$C$28*0.9</formula>
    </cfRule>
  </conditionalFormatting>
  <conditionalFormatting sqref="H29:N30">
    <cfRule type="cellIs" dxfId="28" priority="26" operator="greaterThan">
      <formula>$C$28*1.2</formula>
    </cfRule>
    <cfRule type="cellIs" dxfId="27" priority="27" operator="between">
      <formula>$C$28*1.1</formula>
      <formula>$C$28*1.2</formula>
    </cfRule>
    <cfRule type="cellIs" dxfId="26" priority="28" operator="between">
      <formula>$C$28*0.9</formula>
      <formula>$C$28*1.1</formula>
    </cfRule>
    <cfRule type="cellIs" dxfId="25" priority="29" operator="between">
      <formula>$C$28*0.8</formula>
      <formula>$C$28*0.9</formula>
    </cfRule>
  </conditionalFormatting>
  <conditionalFormatting sqref="H26:N27">
    <cfRule type="cellIs" dxfId="24" priority="22" operator="greaterThan">
      <formula>$C$28*1.2</formula>
    </cfRule>
    <cfRule type="cellIs" dxfId="23" priority="23" operator="between">
      <formula>$C$28*1.1</formula>
      <formula>$C$28*1.2</formula>
    </cfRule>
    <cfRule type="cellIs" dxfId="22" priority="24" operator="between">
      <formula>$C$28*0.9</formula>
      <formula>$C$28*1.1</formula>
    </cfRule>
    <cfRule type="cellIs" dxfId="21" priority="25" operator="between">
      <formula>$C$28*0.8</formula>
      <formula>$C$28*0.9</formula>
    </cfRule>
  </conditionalFormatting>
  <conditionalFormatting sqref="H26:N27">
    <cfRule type="cellIs" dxfId="20" priority="18" operator="greaterThan">
      <formula>$C$28*1.2</formula>
    </cfRule>
    <cfRule type="cellIs" dxfId="19" priority="19" operator="between">
      <formula>$C$28*1.1</formula>
      <formula>$C$28*1.2</formula>
    </cfRule>
    <cfRule type="cellIs" dxfId="18" priority="20" operator="between">
      <formula>$C$28*0.9</formula>
      <formula>$C$28*1.1</formula>
    </cfRule>
    <cfRule type="cellIs" dxfId="17" priority="21" operator="between">
      <formula>$C$28*0.8</formula>
      <formula>$C$28*0.9</formula>
    </cfRule>
  </conditionalFormatting>
  <conditionalFormatting sqref="H29:N30">
    <cfRule type="cellIs" dxfId="16" priority="14" operator="greaterThan">
      <formula>$C$28*1.2</formula>
    </cfRule>
    <cfRule type="cellIs" dxfId="15" priority="15" operator="between">
      <formula>$C$28*1.1</formula>
      <formula>$C$28*1.2</formula>
    </cfRule>
    <cfRule type="cellIs" dxfId="14" priority="16" operator="between">
      <formula>$C$28*0.9</formula>
      <formula>$C$28*1.1</formula>
    </cfRule>
    <cfRule type="cellIs" dxfId="13" priority="17" operator="between">
      <formula>$C$28*0.8</formula>
      <formula>$C$28*0.9</formula>
    </cfRule>
  </conditionalFormatting>
  <conditionalFormatting sqref="H29:N30">
    <cfRule type="cellIs" dxfId="12" priority="10" operator="greaterThan">
      <formula>$C$28*1.5</formula>
    </cfRule>
    <cfRule type="cellIs" dxfId="11" priority="11" operator="between">
      <formula>$C$28*1.25</formula>
      <formula>$C$28*1.5</formula>
    </cfRule>
    <cfRule type="cellIs" dxfId="10" priority="12" operator="between">
      <formula>$C$28*0.9</formula>
      <formula>$C$28*1.25</formula>
    </cfRule>
    <cfRule type="cellIs" dxfId="9" priority="13" operator="between">
      <formula>$C$28*0.8</formula>
      <formula>$C$28*0.9</formula>
    </cfRule>
  </conditionalFormatting>
  <conditionalFormatting sqref="H29:N30">
    <cfRule type="cellIs" dxfId="8" priority="6" operator="greaterThan">
      <formula>$C$28*1.5</formula>
    </cfRule>
    <cfRule type="cellIs" dxfId="7" priority="7" operator="between">
      <formula>$C$28*1.25</formula>
      <formula>$C$28*1.5</formula>
    </cfRule>
    <cfRule type="cellIs" dxfId="6" priority="8" operator="between">
      <formula>$C$28*0.9</formula>
      <formula>$C$28*1.25</formula>
    </cfRule>
    <cfRule type="cellIs" dxfId="5" priority="9" operator="between">
      <formula>$C$28*0.8</formula>
      <formula>$C$28*0.9</formula>
    </cfRule>
  </conditionalFormatting>
  <conditionalFormatting sqref="H28:N28 H25:N25 H21:N22">
    <cfRule type="cellIs" dxfId="4" priority="53" operator="greaterThan">
      <formula>$C$19</formula>
    </cfRule>
    <cfRule type="cellIs" dxfId="3" priority="54" operator="between">
      <formula>$C$19*0.9</formula>
      <formula>"$I$2"</formula>
    </cfRule>
    <cfRule type="cellIs" dxfId="2" priority="55" operator="between">
      <formula>$C$31*1.1</formula>
      <formula>$C$19*0.9</formula>
    </cfRule>
    <cfRule type="cellIs" dxfId="1" priority="56" operator="between">
      <formula>$C$31</formula>
      <formula>$C$31*1.1</formula>
    </cfRule>
    <cfRule type="cellIs" dxfId="0" priority="57" operator="lessThan">
      <formula>$C$31</formula>
    </cfRule>
  </conditionalFormatting>
  <dataValidations count="6">
    <dataValidation type="list" allowBlank="1" showInputMessage="1" showErrorMessage="1" promptTitle="Usually set to 2" prompt="For low Wattage modules (e.g. 150W), could change to 4, would need to use 'Y' cables to put two strings into each input. Can't violate input current of 10A." sqref="C30">
      <formula1>$S$1:$S$2</formula1>
    </dataValidation>
    <dataValidation type="list" allowBlank="1" showInputMessage="1" showErrorMessage="1" promptTitle="Use drop-down list" prompt="(Arrows on right side of cell)" sqref="C19">
      <formula1>$R$1:$R$2</formula1>
    </dataValidation>
    <dataValidation type="whole" allowBlank="1" showInputMessage="1" showErrorMessage="1" errorTitle="Apologies" error="Needs to be a whole number of 4 or greater" sqref="K20">
      <formula1>4</formula1>
      <formula2>50</formula2>
    </dataValidation>
    <dataValidation type="decimal" allowBlank="1" showInputMessage="1" showErrorMessage="1" errorTitle="Apologies" error="Must be a positive number" promptTitle="FYI" prompt="Must be positive number" sqref="C10:C13">
      <formula1>0</formula1>
      <formula2>1000</formula2>
    </dataValidation>
    <dataValidation type="decimal" showInputMessage="1" showErrorMessage="1" errorTitle="Apologies" error="Must be a negative number" promptTitle="FYI" prompt="Must be a negative percentage" sqref="C9">
      <formula1>-100</formula1>
      <formula2>0</formula2>
    </dataValidation>
    <dataValidation type="list" allowBlank="1" showInputMessage="1" showErrorMessage="1" sqref="C27">
      <formula1>$U$1:$U$2</formula1>
    </dataValidation>
  </dataValidations>
  <hyperlinks>
    <hyperlink ref="B33" r:id="rId1"/>
  </hyperlinks>
  <pageMargins left="0.75" right="0.75" top="1" bottom="1" header="0.5" footer="0.5"/>
  <pageSetup orientation="portrait" horizontalDpi="4294967292" verticalDpi="4294967292"/>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'Your Module Table'!$A$12:$A$50181</xm:f>
          </x14:formula1>
          <xm:sqref>C8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pageSetUpPr fitToPage="1"/>
  </sheetPr>
  <dimension ref="A1:BP216"/>
  <sheetViews>
    <sheetView workbookViewId="0">
      <selection activeCell="F17" sqref="F17"/>
    </sheetView>
  </sheetViews>
  <sheetFormatPr baseColWidth="10" defaultColWidth="11" defaultRowHeight="15" x14ac:dyDescent="0"/>
  <cols>
    <col min="1" max="1" width="19" customWidth="1"/>
    <col min="2" max="2" width="21" style="131" customWidth="1"/>
    <col min="3" max="8" width="18.5" style="118" customWidth="1"/>
    <col min="9" max="68" width="11" style="120"/>
  </cols>
  <sheetData>
    <row r="1" spans="1:68" s="125" customFormat="1" ht="30">
      <c r="A1" s="126" t="s">
        <v>2</v>
      </c>
      <c r="B1" s="126" t="s">
        <v>72</v>
      </c>
      <c r="C1" s="121" t="s">
        <v>1</v>
      </c>
      <c r="D1" s="121" t="s">
        <v>75</v>
      </c>
      <c r="E1" s="121" t="s">
        <v>5</v>
      </c>
      <c r="F1" s="121" t="s">
        <v>6</v>
      </c>
      <c r="G1" s="121" t="s">
        <v>7</v>
      </c>
      <c r="H1" s="122" t="s">
        <v>4</v>
      </c>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row>
    <row r="2" spans="1:68" s="135" customFormat="1">
      <c r="A2" s="198" t="s">
        <v>400</v>
      </c>
      <c r="B2" s="198" t="s">
        <v>405</v>
      </c>
      <c r="C2" s="199">
        <v>-3.0999999999999999E-3</v>
      </c>
      <c r="D2" s="200">
        <v>250</v>
      </c>
      <c r="E2" s="200">
        <v>38.19</v>
      </c>
      <c r="F2" s="200">
        <v>30.3</v>
      </c>
      <c r="G2" s="200">
        <v>8.27</v>
      </c>
      <c r="H2" s="200">
        <v>20</v>
      </c>
      <c r="I2" s="120"/>
      <c r="J2" s="127" t="s">
        <v>77</v>
      </c>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row>
    <row r="3" spans="1:68" s="135" customFormat="1">
      <c r="A3" s="198" t="s">
        <v>401</v>
      </c>
      <c r="B3" s="198" t="s">
        <v>406</v>
      </c>
      <c r="C3" s="199">
        <v>-3.0999999999999999E-3</v>
      </c>
      <c r="D3" s="200">
        <v>255</v>
      </c>
      <c r="E3" s="200">
        <v>38.4</v>
      </c>
      <c r="F3" s="200">
        <v>30.68</v>
      </c>
      <c r="G3" s="200">
        <v>8.33</v>
      </c>
      <c r="H3" s="200">
        <v>20</v>
      </c>
      <c r="I3" s="120"/>
      <c r="J3" s="120" t="s">
        <v>78</v>
      </c>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row>
    <row r="4" spans="1:68" s="135" customFormat="1">
      <c r="A4" s="198" t="s">
        <v>402</v>
      </c>
      <c r="B4" s="198" t="s">
        <v>407</v>
      </c>
      <c r="C4" s="199">
        <v>-3.0999999999999999E-3</v>
      </c>
      <c r="D4" s="200">
        <v>260</v>
      </c>
      <c r="E4" s="200">
        <v>38.53</v>
      </c>
      <c r="F4" s="200">
        <v>31.05</v>
      </c>
      <c r="G4" s="200">
        <v>8.39</v>
      </c>
      <c r="H4" s="200">
        <v>20</v>
      </c>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row>
    <row r="5" spans="1:68" s="135" customFormat="1">
      <c r="A5" s="198" t="s">
        <v>403</v>
      </c>
      <c r="B5" s="198" t="s">
        <v>408</v>
      </c>
      <c r="C5" s="199">
        <v>-3.0999999999999999E-3</v>
      </c>
      <c r="D5" s="200">
        <v>265</v>
      </c>
      <c r="E5" s="200">
        <v>38.72</v>
      </c>
      <c r="F5" s="200">
        <v>31.43</v>
      </c>
      <c r="G5" s="200">
        <v>8.4600000000000009</v>
      </c>
      <c r="H5" s="200">
        <v>20</v>
      </c>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row>
    <row r="6" spans="1:68" s="135" customFormat="1">
      <c r="A6" s="198" t="s">
        <v>404</v>
      </c>
      <c r="B6" s="198" t="s">
        <v>409</v>
      </c>
      <c r="C6" s="199">
        <v>-3.0999999999999999E-3</v>
      </c>
      <c r="D6" s="200">
        <v>270</v>
      </c>
      <c r="E6" s="200">
        <v>38.909999999999997</v>
      </c>
      <c r="F6" s="200">
        <v>31.78</v>
      </c>
      <c r="G6" s="200">
        <v>8.52</v>
      </c>
      <c r="H6" s="200">
        <v>20</v>
      </c>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row>
    <row r="7" spans="1:68" s="135" customFormat="1">
      <c r="A7" s="198" t="s">
        <v>411</v>
      </c>
      <c r="B7" s="198" t="s">
        <v>410</v>
      </c>
      <c r="C7" s="201">
        <v>-3.1099999999999999E-3</v>
      </c>
      <c r="D7" s="200">
        <v>300</v>
      </c>
      <c r="E7" s="200">
        <v>45.16</v>
      </c>
      <c r="F7" s="200">
        <v>35.74</v>
      </c>
      <c r="G7" s="200">
        <v>8.4</v>
      </c>
      <c r="H7" s="200">
        <v>20</v>
      </c>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row>
    <row r="8" spans="1:68" s="135" customFormat="1">
      <c r="A8" s="198" t="s">
        <v>412</v>
      </c>
      <c r="B8" s="198" t="s">
        <v>416</v>
      </c>
      <c r="C8" s="201">
        <v>-3.1099999999999999E-3</v>
      </c>
      <c r="D8" s="200">
        <v>305</v>
      </c>
      <c r="E8" s="200">
        <v>45.29</v>
      </c>
      <c r="F8" s="200">
        <v>35.770000000000003</v>
      </c>
      <c r="G8" s="200">
        <v>8.5299999999999994</v>
      </c>
      <c r="H8" s="200">
        <v>20</v>
      </c>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row>
    <row r="9" spans="1:68" s="135" customFormat="1">
      <c r="A9" s="198" t="s">
        <v>413</v>
      </c>
      <c r="B9" s="198" t="s">
        <v>417</v>
      </c>
      <c r="C9" s="201">
        <v>-3.1099999999999999E-3</v>
      </c>
      <c r="D9" s="200">
        <v>310</v>
      </c>
      <c r="E9" s="200">
        <v>45.42</v>
      </c>
      <c r="F9" s="200">
        <v>35.799999999999997</v>
      </c>
      <c r="G9" s="200">
        <v>8.68</v>
      </c>
      <c r="H9" s="200">
        <v>20</v>
      </c>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row>
    <row r="10" spans="1:68" s="135" customFormat="1">
      <c r="A10" s="198" t="s">
        <v>414</v>
      </c>
      <c r="B10" s="198" t="s">
        <v>418</v>
      </c>
      <c r="C10" s="201">
        <v>-3.1099999999999999E-3</v>
      </c>
      <c r="D10" s="200">
        <v>315</v>
      </c>
      <c r="E10" s="200">
        <v>45.55</v>
      </c>
      <c r="F10" s="200">
        <v>35.83</v>
      </c>
      <c r="G10" s="200">
        <v>8.8000000000000007</v>
      </c>
      <c r="H10" s="200">
        <v>20</v>
      </c>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row>
    <row r="11" spans="1:68" s="135" customFormat="1">
      <c r="A11" s="198" t="s">
        <v>415</v>
      </c>
      <c r="B11" s="198" t="s">
        <v>419</v>
      </c>
      <c r="C11" s="201">
        <v>-3.1099999999999999E-3</v>
      </c>
      <c r="D11" s="200">
        <v>320</v>
      </c>
      <c r="E11" s="200">
        <v>45.68</v>
      </c>
      <c r="F11" s="200">
        <v>35.86</v>
      </c>
      <c r="G11" s="200">
        <v>8.93</v>
      </c>
      <c r="H11" s="200">
        <v>20</v>
      </c>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row>
    <row r="12" spans="1:68" s="135" customFormat="1">
      <c r="A12" s="198" t="s">
        <v>101</v>
      </c>
      <c r="B12" s="198" t="s">
        <v>102</v>
      </c>
      <c r="C12" s="199">
        <v>-2.5999999999999999E-3</v>
      </c>
      <c r="D12" s="200">
        <v>333</v>
      </c>
      <c r="E12" s="200">
        <v>64.900000000000006</v>
      </c>
      <c r="F12" s="200">
        <v>54.7</v>
      </c>
      <c r="G12" s="200">
        <v>6.09</v>
      </c>
      <c r="H12" s="200">
        <v>20</v>
      </c>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row>
    <row r="13" spans="1:68" s="135" customFormat="1">
      <c r="A13" s="198" t="s">
        <v>384</v>
      </c>
      <c r="B13" s="198" t="s">
        <v>374</v>
      </c>
      <c r="C13" s="199">
        <v>-3.3E-3</v>
      </c>
      <c r="D13" s="200">
        <v>250</v>
      </c>
      <c r="E13" s="200">
        <v>37.5</v>
      </c>
      <c r="F13" s="200">
        <v>30.2</v>
      </c>
      <c r="G13" s="200">
        <v>8.2799999999999994</v>
      </c>
      <c r="H13" s="200">
        <v>20</v>
      </c>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row>
    <row r="14" spans="1:68" s="135" customFormat="1">
      <c r="A14" s="198" t="s">
        <v>385</v>
      </c>
      <c r="B14" s="198" t="s">
        <v>375</v>
      </c>
      <c r="C14" s="199">
        <v>-3.3E-3</v>
      </c>
      <c r="D14" s="200">
        <v>255</v>
      </c>
      <c r="E14" s="200">
        <v>37.700000000000003</v>
      </c>
      <c r="F14" s="200">
        <v>30.4</v>
      </c>
      <c r="G14" s="200">
        <v>8.39</v>
      </c>
      <c r="H14" s="200">
        <v>20</v>
      </c>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row>
    <row r="15" spans="1:68" s="135" customFormat="1">
      <c r="A15" s="198" t="s">
        <v>386</v>
      </c>
      <c r="B15" s="198" t="s">
        <v>376</v>
      </c>
      <c r="C15" s="199">
        <v>-3.3E-3</v>
      </c>
      <c r="D15" s="200">
        <v>260</v>
      </c>
      <c r="E15" s="200">
        <v>37.9</v>
      </c>
      <c r="F15" s="200">
        <v>30.6</v>
      </c>
      <c r="G15" s="200">
        <v>8.5</v>
      </c>
      <c r="H15" s="200">
        <v>20</v>
      </c>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row>
    <row r="16" spans="1:68" s="135" customFormat="1">
      <c r="A16" s="198" t="s">
        <v>387</v>
      </c>
      <c r="B16" s="198" t="s">
        <v>377</v>
      </c>
      <c r="C16" s="199">
        <v>-3.3E-3</v>
      </c>
      <c r="D16" s="200">
        <v>265</v>
      </c>
      <c r="E16" s="200">
        <v>38.1</v>
      </c>
      <c r="F16" s="200">
        <v>30.8</v>
      </c>
      <c r="G16" s="200">
        <v>8.61</v>
      </c>
      <c r="H16" s="200">
        <v>20</v>
      </c>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row>
    <row r="17" spans="1:68" s="135" customFormat="1">
      <c r="A17" s="198" t="s">
        <v>388</v>
      </c>
      <c r="B17" s="198" t="s">
        <v>378</v>
      </c>
      <c r="C17" s="199">
        <v>-3.3E-3</v>
      </c>
      <c r="D17" s="200">
        <v>270</v>
      </c>
      <c r="E17" s="200">
        <v>38.299999999999997</v>
      </c>
      <c r="F17" s="200">
        <v>31</v>
      </c>
      <c r="G17" s="200">
        <v>8.7100000000000009</v>
      </c>
      <c r="H17" s="200">
        <v>20</v>
      </c>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row>
    <row r="18" spans="1:68" s="135" customFormat="1">
      <c r="A18" s="198" t="s">
        <v>380</v>
      </c>
      <c r="B18" s="198" t="s">
        <v>379</v>
      </c>
      <c r="C18" s="199">
        <v>-3.5000000000000001E-3</v>
      </c>
      <c r="D18" s="200">
        <v>270</v>
      </c>
      <c r="E18" s="200">
        <v>38.1</v>
      </c>
      <c r="F18" s="200">
        <v>31.3</v>
      </c>
      <c r="G18" s="200">
        <v>8.64</v>
      </c>
      <c r="H18" s="200">
        <v>20</v>
      </c>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row>
    <row r="19" spans="1:68" s="135" customFormat="1">
      <c r="A19" s="198" t="s">
        <v>381</v>
      </c>
      <c r="B19" s="198" t="s">
        <v>389</v>
      </c>
      <c r="C19" s="199">
        <v>-3.5000000000000001E-3</v>
      </c>
      <c r="D19" s="200">
        <v>275</v>
      </c>
      <c r="E19" s="200">
        <v>38.6</v>
      </c>
      <c r="F19" s="200">
        <v>31.5</v>
      </c>
      <c r="G19" s="200">
        <v>8.74</v>
      </c>
      <c r="H19" s="200">
        <v>20</v>
      </c>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row>
    <row r="20" spans="1:68" s="135" customFormat="1">
      <c r="A20" s="198" t="s">
        <v>382</v>
      </c>
      <c r="B20" s="198" t="s">
        <v>390</v>
      </c>
      <c r="C20" s="199">
        <v>-3.5000000000000001E-3</v>
      </c>
      <c r="D20" s="200">
        <v>280</v>
      </c>
      <c r="E20" s="200">
        <v>38.9</v>
      </c>
      <c r="F20" s="200">
        <v>31.7</v>
      </c>
      <c r="G20" s="200">
        <v>8.82</v>
      </c>
      <c r="H20" s="200">
        <v>20</v>
      </c>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row>
    <row r="21" spans="1:68" s="135" customFormat="1">
      <c r="A21" s="198" t="s">
        <v>383</v>
      </c>
      <c r="B21" s="198" t="s">
        <v>391</v>
      </c>
      <c r="C21" s="199">
        <v>-3.5000000000000001E-3</v>
      </c>
      <c r="D21" s="200">
        <v>285</v>
      </c>
      <c r="E21" s="200">
        <v>39.200000000000003</v>
      </c>
      <c r="F21" s="200">
        <v>31.8</v>
      </c>
      <c r="G21" s="200">
        <v>8.9700000000000006</v>
      </c>
      <c r="H21" s="200">
        <v>20</v>
      </c>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row>
    <row r="22" spans="1:68" s="135" customFormat="1">
      <c r="A22" s="198" t="s">
        <v>392</v>
      </c>
      <c r="B22" s="198" t="s">
        <v>396</v>
      </c>
      <c r="C22" s="199">
        <v>-3.3E-3</v>
      </c>
      <c r="D22" s="200">
        <v>315</v>
      </c>
      <c r="E22" s="200">
        <v>45.3</v>
      </c>
      <c r="F22" s="200">
        <v>36.799999999999997</v>
      </c>
      <c r="G22" s="200">
        <v>8.56</v>
      </c>
      <c r="H22" s="200">
        <v>20</v>
      </c>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row>
    <row r="23" spans="1:68" s="135" customFormat="1">
      <c r="A23" s="198" t="s">
        <v>393</v>
      </c>
      <c r="B23" s="198" t="s">
        <v>397</v>
      </c>
      <c r="C23" s="199">
        <v>-3.3E-3</v>
      </c>
      <c r="D23" s="200">
        <v>320</v>
      </c>
      <c r="E23" s="200">
        <v>45.5</v>
      </c>
      <c r="F23" s="200">
        <v>37</v>
      </c>
      <c r="G23" s="200">
        <v>8.65</v>
      </c>
      <c r="H23" s="200">
        <v>20</v>
      </c>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row>
    <row r="24" spans="1:68" s="135" customFormat="1">
      <c r="A24" s="198" t="s">
        <v>394</v>
      </c>
      <c r="B24" s="198" t="s">
        <v>398</v>
      </c>
      <c r="C24" s="199">
        <v>-3.3E-3</v>
      </c>
      <c r="D24" s="200">
        <v>325</v>
      </c>
      <c r="E24" s="200">
        <v>45.7</v>
      </c>
      <c r="F24" s="200">
        <v>37.200000000000003</v>
      </c>
      <c r="G24" s="200">
        <v>8.74</v>
      </c>
      <c r="H24" s="200">
        <v>20</v>
      </c>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row>
    <row r="25" spans="1:68" s="135" customFormat="1">
      <c r="A25" s="198" t="s">
        <v>395</v>
      </c>
      <c r="B25" s="198" t="s">
        <v>399</v>
      </c>
      <c r="C25" s="199">
        <v>-3.3E-3</v>
      </c>
      <c r="D25" s="200">
        <v>330</v>
      </c>
      <c r="E25" s="200">
        <v>45.8</v>
      </c>
      <c r="F25" s="200">
        <v>37.4</v>
      </c>
      <c r="G25" s="200">
        <v>8.83</v>
      </c>
      <c r="H25" s="200">
        <v>20</v>
      </c>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row>
    <row r="26" spans="1:68" s="135" customFormat="1">
      <c r="A26" s="198" t="s">
        <v>334</v>
      </c>
      <c r="B26" s="198" t="s">
        <v>337</v>
      </c>
      <c r="C26" s="199">
        <v>-3.3999999999999998E-3</v>
      </c>
      <c r="D26" s="200">
        <v>250</v>
      </c>
      <c r="E26" s="200">
        <v>37.200000000000003</v>
      </c>
      <c r="F26" s="200">
        <v>30.1</v>
      </c>
      <c r="G26" s="200">
        <v>8.3000000000000007</v>
      </c>
      <c r="H26" s="200">
        <v>20</v>
      </c>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row>
    <row r="27" spans="1:68" s="135" customFormat="1">
      <c r="A27" s="198" t="s">
        <v>335</v>
      </c>
      <c r="B27" s="198" t="s">
        <v>338</v>
      </c>
      <c r="C27" s="199">
        <v>-3.3999999999999998E-3</v>
      </c>
      <c r="D27" s="200">
        <v>255</v>
      </c>
      <c r="E27" s="200">
        <v>37.4</v>
      </c>
      <c r="F27" s="200">
        <v>30.2</v>
      </c>
      <c r="G27" s="200">
        <v>8.43</v>
      </c>
      <c r="H27" s="200">
        <v>20</v>
      </c>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row>
    <row r="28" spans="1:68" s="135" customFormat="1">
      <c r="A28" s="198" t="s">
        <v>336</v>
      </c>
      <c r="B28" s="198" t="s">
        <v>339</v>
      </c>
      <c r="C28" s="199">
        <v>-3.3999999999999998E-3</v>
      </c>
      <c r="D28" s="200">
        <v>260</v>
      </c>
      <c r="E28" s="200">
        <v>37.5</v>
      </c>
      <c r="F28" s="200">
        <v>30.4</v>
      </c>
      <c r="G28" s="200">
        <v>8.56</v>
      </c>
      <c r="H28" s="200">
        <v>20</v>
      </c>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row>
    <row r="29" spans="1:68" s="135" customFormat="1">
      <c r="A29" s="198" t="s">
        <v>340</v>
      </c>
      <c r="B29" s="198" t="s">
        <v>342</v>
      </c>
      <c r="C29" s="199">
        <v>-3.0999999999999999E-3</v>
      </c>
      <c r="D29" s="200">
        <v>270</v>
      </c>
      <c r="E29" s="200">
        <v>38.200000000000003</v>
      </c>
      <c r="F29" s="200">
        <v>31.1</v>
      </c>
      <c r="G29" s="200">
        <v>8.67</v>
      </c>
      <c r="H29" s="200">
        <v>20</v>
      </c>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row>
    <row r="30" spans="1:68" s="135" customFormat="1">
      <c r="A30" s="198" t="s">
        <v>341</v>
      </c>
      <c r="B30" s="198" t="s">
        <v>343</v>
      </c>
      <c r="C30" s="199">
        <v>-3.0999999999999999E-3</v>
      </c>
      <c r="D30" s="200">
        <v>275</v>
      </c>
      <c r="E30" s="200">
        <v>38.299999999999997</v>
      </c>
      <c r="F30" s="200">
        <v>31.3</v>
      </c>
      <c r="G30" s="200">
        <v>8.8000000000000007</v>
      </c>
      <c r="H30" s="200">
        <v>20</v>
      </c>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row>
    <row r="31" spans="1:68" s="135" customFormat="1">
      <c r="A31" s="198" t="s">
        <v>127</v>
      </c>
      <c r="B31" s="198" t="s">
        <v>128</v>
      </c>
      <c r="C31" s="199">
        <v>-3.3999999999999998E-3</v>
      </c>
      <c r="D31" s="200">
        <v>280</v>
      </c>
      <c r="E31" s="200">
        <v>44.2</v>
      </c>
      <c r="F31" s="200">
        <v>35.6</v>
      </c>
      <c r="G31" s="200">
        <v>7.86</v>
      </c>
      <c r="H31" s="200">
        <v>20</v>
      </c>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row>
    <row r="32" spans="1:68" s="135" customFormat="1">
      <c r="A32" s="198" t="s">
        <v>95</v>
      </c>
      <c r="B32" s="198" t="s">
        <v>96</v>
      </c>
      <c r="C32" s="199">
        <v>-3.3999999999999998E-3</v>
      </c>
      <c r="D32" s="200">
        <v>295</v>
      </c>
      <c r="E32" s="200">
        <v>44.5</v>
      </c>
      <c r="F32" s="200">
        <v>36</v>
      </c>
      <c r="G32" s="200">
        <v>8.19</v>
      </c>
      <c r="H32" s="200">
        <v>20</v>
      </c>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row>
    <row r="33" spans="1:68" s="135" customFormat="1">
      <c r="A33" s="202" t="s">
        <v>73</v>
      </c>
      <c r="B33" s="198" t="s">
        <v>82</v>
      </c>
      <c r="C33" s="199">
        <v>-3.3999999999999998E-3</v>
      </c>
      <c r="D33" s="200">
        <v>310</v>
      </c>
      <c r="E33" s="200">
        <v>44.9</v>
      </c>
      <c r="F33" s="200">
        <v>36.4</v>
      </c>
      <c r="G33" s="200">
        <v>8.52</v>
      </c>
      <c r="H33" s="200">
        <v>20</v>
      </c>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row>
    <row r="34" spans="1:68" s="135" customFormat="1">
      <c r="A34" s="203" t="s">
        <v>129</v>
      </c>
      <c r="B34" s="204" t="s">
        <v>130</v>
      </c>
      <c r="C34" s="205">
        <v>-3.3999999999999998E-3</v>
      </c>
      <c r="D34" s="206">
        <v>315</v>
      </c>
      <c r="E34" s="206">
        <v>45.1</v>
      </c>
      <c r="F34" s="206">
        <v>36.6</v>
      </c>
      <c r="G34" s="206">
        <v>8.61</v>
      </c>
      <c r="H34" s="206">
        <v>20</v>
      </c>
      <c r="I34" s="120"/>
      <c r="J34" s="127"/>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row>
    <row r="35" spans="1:68" s="135" customFormat="1">
      <c r="A35" s="203" t="s">
        <v>131</v>
      </c>
      <c r="B35" s="204" t="s">
        <v>132</v>
      </c>
      <c r="C35" s="201">
        <v>-3.0999999999999999E-3</v>
      </c>
      <c r="D35" s="200">
        <v>325</v>
      </c>
      <c r="E35" s="200">
        <v>45.5</v>
      </c>
      <c r="F35" s="200">
        <v>37</v>
      </c>
      <c r="G35" s="200">
        <v>8.7799999999999994</v>
      </c>
      <c r="H35" s="200">
        <v>20</v>
      </c>
      <c r="I35" s="120"/>
      <c r="J35" s="127"/>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row>
    <row r="36" spans="1:68" s="135" customFormat="1">
      <c r="A36" s="203" t="s">
        <v>133</v>
      </c>
      <c r="B36" s="204" t="s">
        <v>134</v>
      </c>
      <c r="C36" s="201">
        <v>-3.0999999999999999E-3</v>
      </c>
      <c r="D36" s="200">
        <v>340</v>
      </c>
      <c r="E36" s="200">
        <v>46.2</v>
      </c>
      <c r="F36" s="200">
        <v>37.9</v>
      </c>
      <c r="G36" s="200">
        <v>8.9700000000000006</v>
      </c>
      <c r="H36" s="200">
        <v>20</v>
      </c>
      <c r="I36" s="120"/>
      <c r="J36" s="127"/>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row>
    <row r="37" spans="1:68" s="135" customFormat="1">
      <c r="A37" s="203" t="s">
        <v>208</v>
      </c>
      <c r="B37" s="204" t="s">
        <v>66</v>
      </c>
      <c r="C37" s="201">
        <v>-3.3999999999999998E-3</v>
      </c>
      <c r="D37" s="200">
        <v>290</v>
      </c>
      <c r="E37" s="200">
        <v>44.75</v>
      </c>
      <c r="F37" s="200">
        <v>35.92</v>
      </c>
      <c r="G37" s="200">
        <v>8.08</v>
      </c>
      <c r="H37" s="200">
        <v>20</v>
      </c>
      <c r="I37" s="120"/>
      <c r="J37" s="127"/>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row>
    <row r="38" spans="1:68" s="135" customFormat="1">
      <c r="A38" s="203" t="s">
        <v>209</v>
      </c>
      <c r="B38" s="204" t="s">
        <v>66</v>
      </c>
      <c r="C38" s="201">
        <v>-3.3999999999999998E-3</v>
      </c>
      <c r="D38" s="200">
        <v>295</v>
      </c>
      <c r="E38" s="200">
        <v>44.78</v>
      </c>
      <c r="F38" s="200">
        <v>36.17</v>
      </c>
      <c r="G38" s="200">
        <v>8.16</v>
      </c>
      <c r="H38" s="200">
        <v>20</v>
      </c>
      <c r="I38" s="120"/>
      <c r="J38" s="127"/>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row>
    <row r="39" spans="1:68" s="135" customFormat="1">
      <c r="A39" s="203" t="s">
        <v>210</v>
      </c>
      <c r="B39" s="204" t="s">
        <v>66</v>
      </c>
      <c r="C39" s="201">
        <v>-3.3999999999999998E-3</v>
      </c>
      <c r="D39" s="200">
        <v>300</v>
      </c>
      <c r="E39" s="200">
        <v>44.89</v>
      </c>
      <c r="F39" s="200">
        <v>36.68</v>
      </c>
      <c r="G39" s="200">
        <v>8.18</v>
      </c>
      <c r="H39" s="200">
        <v>20</v>
      </c>
      <c r="I39" s="120"/>
      <c r="J39" s="127"/>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row>
    <row r="40" spans="1:68" s="135" customFormat="1">
      <c r="A40" s="202" t="s">
        <v>74</v>
      </c>
      <c r="B40" s="207" t="s">
        <v>66</v>
      </c>
      <c r="C40" s="201">
        <v>-3.3999999999999998E-3</v>
      </c>
      <c r="D40" s="200">
        <v>305</v>
      </c>
      <c r="E40" s="200">
        <v>45.12</v>
      </c>
      <c r="F40" s="200">
        <v>37.18</v>
      </c>
      <c r="G40" s="200">
        <v>8.2100000000000009</v>
      </c>
      <c r="H40" s="200">
        <v>20</v>
      </c>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row>
    <row r="41" spans="1:68" s="135" customFormat="1">
      <c r="A41" s="202" t="s">
        <v>211</v>
      </c>
      <c r="B41" s="207" t="s">
        <v>214</v>
      </c>
      <c r="C41" s="201">
        <v>-3.3E-3</v>
      </c>
      <c r="D41" s="200">
        <v>290</v>
      </c>
      <c r="E41" s="200">
        <v>44.89</v>
      </c>
      <c r="F41" s="200">
        <v>35.54</v>
      </c>
      <c r="G41" s="200">
        <v>8.23</v>
      </c>
      <c r="H41" s="200">
        <v>20</v>
      </c>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row>
    <row r="42" spans="1:68" s="135" customFormat="1">
      <c r="A42" s="202" t="s">
        <v>212</v>
      </c>
      <c r="B42" s="207" t="s">
        <v>215</v>
      </c>
      <c r="C42" s="201">
        <v>-3.3E-3</v>
      </c>
      <c r="D42" s="200">
        <v>295</v>
      </c>
      <c r="E42" s="200">
        <v>45.1</v>
      </c>
      <c r="F42" s="200">
        <v>35.69</v>
      </c>
      <c r="G42" s="200">
        <v>8.33</v>
      </c>
      <c r="H42" s="200">
        <v>20</v>
      </c>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row>
    <row r="43" spans="1:68" s="135" customFormat="1">
      <c r="A43" s="202" t="s">
        <v>135</v>
      </c>
      <c r="B43" s="207" t="s">
        <v>216</v>
      </c>
      <c r="C43" s="201">
        <v>-3.3E-3</v>
      </c>
      <c r="D43" s="200">
        <v>300</v>
      </c>
      <c r="E43" s="200">
        <v>45.32</v>
      </c>
      <c r="F43" s="200">
        <v>35.85</v>
      </c>
      <c r="G43" s="200">
        <v>8.44</v>
      </c>
      <c r="H43" s="200">
        <v>20</v>
      </c>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row>
    <row r="44" spans="1:68" s="135" customFormat="1">
      <c r="A44" s="202" t="s">
        <v>136</v>
      </c>
      <c r="B44" s="207" t="s">
        <v>217</v>
      </c>
      <c r="C44" s="201">
        <v>-3.3E-3</v>
      </c>
      <c r="D44" s="200">
        <v>305</v>
      </c>
      <c r="E44" s="200">
        <v>45.53</v>
      </c>
      <c r="F44" s="200">
        <v>36</v>
      </c>
      <c r="G44" s="200">
        <v>8.5399999999999991</v>
      </c>
      <c r="H44" s="200">
        <v>20</v>
      </c>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row>
    <row r="45" spans="1:68" s="135" customFormat="1">
      <c r="A45" s="202" t="s">
        <v>213</v>
      </c>
      <c r="B45" s="207" t="s">
        <v>218</v>
      </c>
      <c r="C45" s="201">
        <v>-3.3E-3</v>
      </c>
      <c r="D45" s="200">
        <v>310</v>
      </c>
      <c r="E45" s="200">
        <v>45.75</v>
      </c>
      <c r="F45" s="200">
        <v>36.15</v>
      </c>
      <c r="G45" s="200">
        <v>8.65</v>
      </c>
      <c r="H45" s="200">
        <v>20</v>
      </c>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row>
    <row r="46" spans="1:68" s="135" customFormat="1">
      <c r="A46" s="202" t="s">
        <v>135</v>
      </c>
      <c r="B46" s="207" t="s">
        <v>139</v>
      </c>
      <c r="C46" s="201">
        <v>-3.3E-3</v>
      </c>
      <c r="D46" s="200">
        <v>300</v>
      </c>
      <c r="E46" s="200">
        <v>45.5</v>
      </c>
      <c r="F46" s="200">
        <v>36.5</v>
      </c>
      <c r="G46" s="200">
        <v>8.2200000000000006</v>
      </c>
      <c r="H46" s="200">
        <v>20</v>
      </c>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row>
    <row r="47" spans="1:68" s="135" customFormat="1">
      <c r="A47" s="202" t="s">
        <v>135</v>
      </c>
      <c r="B47" s="207" t="s">
        <v>137</v>
      </c>
      <c r="C47" s="201">
        <v>-2.8E-3</v>
      </c>
      <c r="D47" s="200">
        <v>300</v>
      </c>
      <c r="E47" s="200">
        <v>39.76</v>
      </c>
      <c r="F47" s="200">
        <v>32.409999999999997</v>
      </c>
      <c r="G47" s="200">
        <v>9.26</v>
      </c>
      <c r="H47" s="200">
        <v>20</v>
      </c>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row>
    <row r="48" spans="1:68" s="135" customFormat="1">
      <c r="A48" s="202" t="s">
        <v>136</v>
      </c>
      <c r="B48" s="207" t="s">
        <v>138</v>
      </c>
      <c r="C48" s="201">
        <v>-2.8E-3</v>
      </c>
      <c r="D48" s="200">
        <v>305</v>
      </c>
      <c r="E48" s="200">
        <v>40.049999999999997</v>
      </c>
      <c r="F48" s="200">
        <v>32.619999999999997</v>
      </c>
      <c r="G48" s="200">
        <v>9.35</v>
      </c>
      <c r="H48" s="200">
        <v>20</v>
      </c>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row>
    <row r="49" spans="1:68" s="135" customFormat="1">
      <c r="A49" s="202" t="s">
        <v>142</v>
      </c>
      <c r="B49" s="207" t="s">
        <v>141</v>
      </c>
      <c r="C49" s="201">
        <v>-3.3999999999999998E-3</v>
      </c>
      <c r="D49" s="200">
        <v>295</v>
      </c>
      <c r="E49" s="200">
        <v>44.77</v>
      </c>
      <c r="F49" s="200">
        <v>36.4</v>
      </c>
      <c r="G49" s="200">
        <v>8.1</v>
      </c>
      <c r="H49" s="200">
        <v>20</v>
      </c>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row>
    <row r="50" spans="1:68" s="135" customFormat="1">
      <c r="A50" s="202" t="s">
        <v>140</v>
      </c>
      <c r="B50" s="207" t="s">
        <v>143</v>
      </c>
      <c r="C50" s="201">
        <v>-3.3999999999999998E-3</v>
      </c>
      <c r="D50" s="200">
        <v>300</v>
      </c>
      <c r="E50" s="200">
        <v>44.96</v>
      </c>
      <c r="F50" s="200">
        <v>36.549999999999997</v>
      </c>
      <c r="G50" s="200">
        <v>8.1999999999999993</v>
      </c>
      <c r="H50" s="200">
        <v>20</v>
      </c>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row>
    <row r="51" spans="1:68" s="135" customFormat="1">
      <c r="A51" s="202" t="s">
        <v>71</v>
      </c>
      <c r="B51" s="198" t="s">
        <v>83</v>
      </c>
      <c r="C51" s="201">
        <v>-3.3999999999999998E-3</v>
      </c>
      <c r="D51" s="200">
        <v>305</v>
      </c>
      <c r="E51" s="200">
        <v>45.1</v>
      </c>
      <c r="F51" s="200">
        <v>36.65</v>
      </c>
      <c r="G51" s="200">
        <v>8.32</v>
      </c>
      <c r="H51" s="200">
        <v>20</v>
      </c>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row>
    <row r="52" spans="1:68" s="135" customFormat="1">
      <c r="A52" s="202" t="s">
        <v>140</v>
      </c>
      <c r="B52" s="207" t="s">
        <v>144</v>
      </c>
      <c r="C52" s="201">
        <v>-3.3999999999999998E-3</v>
      </c>
      <c r="D52" s="200">
        <v>310</v>
      </c>
      <c r="E52" s="200">
        <v>45.4</v>
      </c>
      <c r="F52" s="200">
        <v>36.770000000000003</v>
      </c>
      <c r="G52" s="200">
        <v>8.43</v>
      </c>
      <c r="H52" s="200">
        <v>20</v>
      </c>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row>
    <row r="53" spans="1:68" s="136" customFormat="1">
      <c r="A53" s="198" t="s">
        <v>99</v>
      </c>
      <c r="B53" s="198" t="s">
        <v>100</v>
      </c>
      <c r="C53" s="199">
        <v>-3.3400000000000001E-3</v>
      </c>
      <c r="D53" s="200">
        <v>300</v>
      </c>
      <c r="E53" s="200">
        <v>45.4</v>
      </c>
      <c r="F53" s="200">
        <v>37.4</v>
      </c>
      <c r="G53" s="200">
        <v>8</v>
      </c>
      <c r="H53" s="200">
        <v>20</v>
      </c>
      <c r="I53" s="120"/>
      <c r="J53" s="120"/>
      <c r="K53" s="120"/>
      <c r="L53" s="12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row>
    <row r="54" spans="1:68" s="136" customFormat="1">
      <c r="A54" s="198" t="s">
        <v>99</v>
      </c>
      <c r="B54" s="198" t="s">
        <v>146</v>
      </c>
      <c r="C54" s="199">
        <v>-3.2000000000000002E-3</v>
      </c>
      <c r="D54" s="200">
        <v>300</v>
      </c>
      <c r="E54" s="200">
        <v>44.9</v>
      </c>
      <c r="F54" s="200">
        <v>35.799999999999997</v>
      </c>
      <c r="G54" s="200">
        <v>8.4</v>
      </c>
      <c r="H54" s="200">
        <v>20</v>
      </c>
      <c r="I54" s="120"/>
      <c r="J54" s="120"/>
      <c r="K54" s="120"/>
      <c r="L54" s="12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row>
    <row r="55" spans="1:68" s="136" customFormat="1">
      <c r="A55" s="198" t="s">
        <v>151</v>
      </c>
      <c r="B55" s="198" t="s">
        <v>145</v>
      </c>
      <c r="C55" s="199">
        <v>-3.2000000000000002E-3</v>
      </c>
      <c r="D55" s="200">
        <v>305</v>
      </c>
      <c r="E55" s="200">
        <v>45.1</v>
      </c>
      <c r="F55" s="200">
        <v>36</v>
      </c>
      <c r="G55" s="200">
        <v>8.5</v>
      </c>
      <c r="H55" s="200">
        <v>20</v>
      </c>
      <c r="I55" s="120"/>
      <c r="J55" s="120"/>
      <c r="K55" s="120"/>
      <c r="L55" s="12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row>
    <row r="56" spans="1:68" s="136" customFormat="1">
      <c r="A56" s="198" t="s">
        <v>152</v>
      </c>
      <c r="B56" s="198" t="s">
        <v>147</v>
      </c>
      <c r="C56" s="199">
        <v>-3.2000000000000002E-3</v>
      </c>
      <c r="D56" s="200">
        <v>310</v>
      </c>
      <c r="E56" s="200">
        <v>45.3</v>
      </c>
      <c r="F56" s="200">
        <v>36.1</v>
      </c>
      <c r="G56" s="200">
        <v>8.6</v>
      </c>
      <c r="H56" s="200">
        <v>20</v>
      </c>
      <c r="I56" s="120"/>
      <c r="J56" s="120"/>
      <c r="K56" s="120"/>
      <c r="L56" s="12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row>
    <row r="57" spans="1:68" s="136" customFormat="1">
      <c r="A57" s="198" t="s">
        <v>153</v>
      </c>
      <c r="B57" s="198" t="s">
        <v>148</v>
      </c>
      <c r="C57" s="199">
        <v>-3.3E-3</v>
      </c>
      <c r="D57" s="200">
        <v>325</v>
      </c>
      <c r="E57" s="200">
        <v>46.1</v>
      </c>
      <c r="F57" s="200">
        <v>37.799999999999997</v>
      </c>
      <c r="G57" s="200">
        <v>8.6</v>
      </c>
      <c r="H57" s="200">
        <v>20</v>
      </c>
      <c r="I57" s="120"/>
      <c r="J57" s="120"/>
      <c r="K57" s="120"/>
      <c r="L57" s="12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row>
    <row r="58" spans="1:68" s="136" customFormat="1">
      <c r="A58" s="198" t="s">
        <v>154</v>
      </c>
      <c r="B58" s="198" t="s">
        <v>149</v>
      </c>
      <c r="C58" s="199">
        <v>-3.3E-3</v>
      </c>
      <c r="D58" s="200">
        <v>330</v>
      </c>
      <c r="E58" s="200">
        <v>46.3</v>
      </c>
      <c r="F58" s="200">
        <v>38</v>
      </c>
      <c r="G58" s="200">
        <v>8.6999999999999993</v>
      </c>
      <c r="H58" s="200">
        <v>20</v>
      </c>
      <c r="I58" s="120"/>
      <c r="J58" s="120"/>
      <c r="K58" s="120"/>
      <c r="L58" s="12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row>
    <row r="59" spans="1:68" s="136" customFormat="1">
      <c r="A59" s="198" t="s">
        <v>155</v>
      </c>
      <c r="B59" s="198" t="s">
        <v>150</v>
      </c>
      <c r="C59" s="199">
        <v>-3.3E-3</v>
      </c>
      <c r="D59" s="200">
        <v>335</v>
      </c>
      <c r="E59" s="200">
        <v>46.5</v>
      </c>
      <c r="F59" s="200">
        <v>38.200000000000003</v>
      </c>
      <c r="G59" s="200">
        <v>8.7799999999999994</v>
      </c>
      <c r="H59" s="200">
        <v>20</v>
      </c>
      <c r="I59" s="120"/>
      <c r="J59" s="120"/>
      <c r="K59" s="120"/>
      <c r="L59" s="12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row>
    <row r="60" spans="1:68" s="136" customFormat="1">
      <c r="A60" s="198" t="s">
        <v>198</v>
      </c>
      <c r="B60" s="198" t="s">
        <v>203</v>
      </c>
      <c r="C60" s="199">
        <v>-3.3E-3</v>
      </c>
      <c r="D60" s="200">
        <v>290</v>
      </c>
      <c r="E60" s="200">
        <v>45.72</v>
      </c>
      <c r="F60" s="200">
        <v>36.39</v>
      </c>
      <c r="G60" s="200">
        <v>7.97</v>
      </c>
      <c r="H60" s="200">
        <v>20</v>
      </c>
      <c r="I60" s="120"/>
      <c r="J60" s="120"/>
      <c r="K60" s="120"/>
      <c r="L60" s="12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row>
    <row r="61" spans="1:68" s="136" customFormat="1">
      <c r="A61" s="198" t="s">
        <v>199</v>
      </c>
      <c r="B61" s="198" t="s">
        <v>204</v>
      </c>
      <c r="C61" s="199">
        <v>-3.3E-3</v>
      </c>
      <c r="D61" s="200">
        <v>295</v>
      </c>
      <c r="E61" s="200">
        <v>45.9</v>
      </c>
      <c r="F61" s="200">
        <v>36.6</v>
      </c>
      <c r="G61" s="200">
        <v>8.06</v>
      </c>
      <c r="H61" s="200">
        <v>20</v>
      </c>
      <c r="I61" s="120"/>
      <c r="J61" s="120"/>
      <c r="K61" s="120"/>
      <c r="L61" s="12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row>
    <row r="62" spans="1:68" s="136" customFormat="1">
      <c r="A62" s="198" t="s">
        <v>200</v>
      </c>
      <c r="B62" s="198" t="s">
        <v>205</v>
      </c>
      <c r="C62" s="199">
        <v>-3.3E-3</v>
      </c>
      <c r="D62" s="200">
        <v>300</v>
      </c>
      <c r="E62" s="200">
        <v>46.08</v>
      </c>
      <c r="F62" s="200">
        <v>36.82</v>
      </c>
      <c r="G62" s="200">
        <v>8.15</v>
      </c>
      <c r="H62" s="200">
        <v>20</v>
      </c>
      <c r="I62" s="120"/>
      <c r="J62" s="120"/>
      <c r="K62" s="120"/>
      <c r="L62" s="12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row>
    <row r="63" spans="1:68" s="136" customFormat="1">
      <c r="A63" s="198" t="s">
        <v>201</v>
      </c>
      <c r="B63" s="198" t="s">
        <v>206</v>
      </c>
      <c r="C63" s="199">
        <v>-3.3E-3</v>
      </c>
      <c r="D63" s="200">
        <v>305</v>
      </c>
      <c r="E63" s="200">
        <v>46.2</v>
      </c>
      <c r="F63" s="200">
        <v>36.97</v>
      </c>
      <c r="G63" s="200">
        <v>8.25</v>
      </c>
      <c r="H63" s="200">
        <v>20</v>
      </c>
      <c r="I63" s="120"/>
      <c r="J63" s="120"/>
      <c r="K63" s="120"/>
      <c r="L63" s="12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c r="BL63" s="130"/>
      <c r="BM63" s="130"/>
      <c r="BN63" s="130"/>
      <c r="BO63" s="130"/>
      <c r="BP63" s="130"/>
    </row>
    <row r="64" spans="1:68" s="136" customFormat="1">
      <c r="A64" s="198" t="s">
        <v>202</v>
      </c>
      <c r="B64" s="198" t="s">
        <v>207</v>
      </c>
      <c r="C64" s="199">
        <v>-3.3E-3</v>
      </c>
      <c r="D64" s="200">
        <v>310</v>
      </c>
      <c r="E64" s="200">
        <v>46.3</v>
      </c>
      <c r="F64" s="200">
        <v>37.04</v>
      </c>
      <c r="G64" s="200">
        <v>8.3699999999999992</v>
      </c>
      <c r="H64" s="200">
        <v>20</v>
      </c>
      <c r="I64" s="120"/>
      <c r="J64" s="120"/>
      <c r="K64" s="120"/>
      <c r="L64" s="12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row>
    <row r="65" spans="1:68" s="136" customFormat="1">
      <c r="A65" s="198" t="s">
        <v>178</v>
      </c>
      <c r="B65" s="198" t="s">
        <v>188</v>
      </c>
      <c r="C65" s="199">
        <v>-3.0999999999999999E-3</v>
      </c>
      <c r="D65" s="200">
        <v>250</v>
      </c>
      <c r="E65" s="200">
        <v>37.700000000000003</v>
      </c>
      <c r="F65" s="200">
        <v>30.5</v>
      </c>
      <c r="G65" s="200">
        <v>8.1999999999999993</v>
      </c>
      <c r="H65" s="200">
        <v>20</v>
      </c>
      <c r="I65" s="120"/>
      <c r="J65" s="120"/>
      <c r="K65" s="120"/>
      <c r="L65" s="12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row>
    <row r="66" spans="1:68" s="136" customFormat="1">
      <c r="A66" s="198" t="s">
        <v>179</v>
      </c>
      <c r="B66" s="198" t="s">
        <v>189</v>
      </c>
      <c r="C66" s="199">
        <v>-3.0999999999999999E-3</v>
      </c>
      <c r="D66" s="200">
        <v>255</v>
      </c>
      <c r="E66" s="200">
        <v>38</v>
      </c>
      <c r="F66" s="200">
        <v>30.8</v>
      </c>
      <c r="G66" s="200">
        <v>8.2799999999999994</v>
      </c>
      <c r="H66" s="200">
        <v>20</v>
      </c>
      <c r="I66" s="120"/>
      <c r="J66" s="120"/>
      <c r="K66" s="120"/>
      <c r="L66" s="12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row>
    <row r="67" spans="1:68" s="136" customFormat="1">
      <c r="A67" s="198" t="s">
        <v>180</v>
      </c>
      <c r="B67" s="198" t="s">
        <v>190</v>
      </c>
      <c r="C67" s="199">
        <v>-3.0999999999999999E-3</v>
      </c>
      <c r="D67" s="200">
        <v>260</v>
      </c>
      <c r="E67" s="200">
        <v>38.1</v>
      </c>
      <c r="F67" s="200">
        <v>31.1</v>
      </c>
      <c r="G67" s="200">
        <v>8.3699999999999992</v>
      </c>
      <c r="H67" s="200">
        <v>20</v>
      </c>
      <c r="I67" s="120"/>
      <c r="J67" s="120"/>
      <c r="K67" s="120"/>
      <c r="L67" s="12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row>
    <row r="68" spans="1:68" s="136" customFormat="1">
      <c r="A68" s="198" t="s">
        <v>181</v>
      </c>
      <c r="B68" s="198" t="s">
        <v>191</v>
      </c>
      <c r="C68" s="199">
        <v>-3.0999999999999999E-3</v>
      </c>
      <c r="D68" s="200">
        <v>265</v>
      </c>
      <c r="E68" s="200">
        <v>38.6</v>
      </c>
      <c r="F68" s="200">
        <v>31.4</v>
      </c>
      <c r="G68" s="200">
        <v>8.44</v>
      </c>
      <c r="H68" s="200">
        <v>20</v>
      </c>
      <c r="I68" s="120"/>
      <c r="J68" s="120"/>
      <c r="K68" s="120"/>
      <c r="L68" s="12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row>
    <row r="69" spans="1:68" s="136" customFormat="1">
      <c r="A69" s="198" t="s">
        <v>182</v>
      </c>
      <c r="B69" s="198" t="s">
        <v>192</v>
      </c>
      <c r="C69" s="199">
        <v>-3.0999999999999999E-3</v>
      </c>
      <c r="D69" s="200">
        <v>270</v>
      </c>
      <c r="E69" s="200">
        <v>38.799999999999997</v>
      </c>
      <c r="F69" s="200">
        <v>31.7</v>
      </c>
      <c r="G69" s="200">
        <v>8.52</v>
      </c>
      <c r="H69" s="200">
        <v>20</v>
      </c>
      <c r="I69" s="120"/>
      <c r="J69" s="120"/>
      <c r="K69" s="120"/>
      <c r="L69" s="12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row>
    <row r="70" spans="1:68" s="136" customFormat="1">
      <c r="A70" s="198" t="s">
        <v>183</v>
      </c>
      <c r="B70" s="198" t="s">
        <v>193</v>
      </c>
      <c r="C70" s="199">
        <v>-3.0999999999999999E-3</v>
      </c>
      <c r="D70" s="200">
        <v>300</v>
      </c>
      <c r="E70" s="200">
        <v>45.3</v>
      </c>
      <c r="F70" s="200">
        <v>36.6</v>
      </c>
      <c r="G70" s="200">
        <v>8.1999999999999993</v>
      </c>
      <c r="H70" s="200">
        <v>20</v>
      </c>
      <c r="I70" s="120"/>
      <c r="J70" s="120"/>
      <c r="K70" s="120"/>
      <c r="L70" s="12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row>
    <row r="71" spans="1:68" s="136" customFormat="1">
      <c r="A71" s="198" t="s">
        <v>184</v>
      </c>
      <c r="B71" s="198" t="s">
        <v>194</v>
      </c>
      <c r="C71" s="199">
        <v>-3.0999999999999999E-3</v>
      </c>
      <c r="D71" s="200">
        <v>305</v>
      </c>
      <c r="E71" s="200">
        <v>45.6</v>
      </c>
      <c r="F71" s="200">
        <v>36.799999999999997</v>
      </c>
      <c r="G71" s="200">
        <v>8.3000000000000007</v>
      </c>
      <c r="H71" s="200">
        <v>20</v>
      </c>
      <c r="I71" s="120"/>
      <c r="J71" s="120"/>
      <c r="K71" s="120"/>
      <c r="L71" s="12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row>
    <row r="72" spans="1:68" s="136" customFormat="1">
      <c r="A72" s="198" t="s">
        <v>185</v>
      </c>
      <c r="B72" s="198" t="s">
        <v>195</v>
      </c>
      <c r="C72" s="199">
        <v>-3.0999999999999999E-3</v>
      </c>
      <c r="D72" s="200">
        <v>310</v>
      </c>
      <c r="E72" s="200">
        <v>45.9</v>
      </c>
      <c r="F72" s="200">
        <v>37</v>
      </c>
      <c r="G72" s="200">
        <v>8.3800000000000008</v>
      </c>
      <c r="H72" s="200">
        <v>20</v>
      </c>
      <c r="I72" s="120"/>
      <c r="J72" s="120"/>
      <c r="K72" s="120"/>
      <c r="L72" s="12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row>
    <row r="73" spans="1:68" s="136" customFormat="1">
      <c r="A73" s="198" t="s">
        <v>186</v>
      </c>
      <c r="B73" s="198" t="s">
        <v>196</v>
      </c>
      <c r="C73" s="199">
        <v>-3.0999999999999999E-3</v>
      </c>
      <c r="D73" s="200">
        <v>315</v>
      </c>
      <c r="E73" s="200">
        <v>46.2</v>
      </c>
      <c r="F73" s="200">
        <v>37.200000000000003</v>
      </c>
      <c r="G73" s="200">
        <v>8.48</v>
      </c>
      <c r="H73" s="200">
        <v>20</v>
      </c>
      <c r="I73" s="120"/>
      <c r="J73" s="120"/>
      <c r="K73" s="120"/>
      <c r="L73" s="12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c r="BL73" s="130"/>
      <c r="BM73" s="130"/>
      <c r="BN73" s="130"/>
      <c r="BO73" s="130"/>
      <c r="BP73" s="130"/>
    </row>
    <row r="74" spans="1:68" s="136" customFormat="1">
      <c r="A74" s="198" t="s">
        <v>187</v>
      </c>
      <c r="B74" s="198" t="s">
        <v>197</v>
      </c>
      <c r="C74" s="199">
        <v>-3.0999999999999999E-3</v>
      </c>
      <c r="D74" s="200">
        <v>320</v>
      </c>
      <c r="E74" s="200">
        <v>46.4</v>
      </c>
      <c r="F74" s="200">
        <v>37.4</v>
      </c>
      <c r="G74" s="200">
        <v>8.56</v>
      </c>
      <c r="H74" s="200">
        <v>20</v>
      </c>
      <c r="I74" s="120"/>
      <c r="J74" s="120"/>
      <c r="K74" s="120"/>
      <c r="L74" s="12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row>
    <row r="75" spans="1:68" s="136" customFormat="1">
      <c r="A75" s="198" t="s">
        <v>366</v>
      </c>
      <c r="B75" s="198" t="s">
        <v>370</v>
      </c>
      <c r="C75" s="199">
        <v>-3.5999999999999999E-3</v>
      </c>
      <c r="D75" s="200">
        <v>260</v>
      </c>
      <c r="E75" s="200">
        <v>38.299999999999997</v>
      </c>
      <c r="F75" s="200">
        <v>31</v>
      </c>
      <c r="G75" s="200">
        <v>8.39</v>
      </c>
      <c r="H75" s="200">
        <v>20</v>
      </c>
      <c r="I75" s="120"/>
      <c r="J75" s="120"/>
      <c r="K75" s="120"/>
      <c r="L75" s="12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row>
    <row r="76" spans="1:68" s="136" customFormat="1">
      <c r="A76" s="198" t="s">
        <v>367</v>
      </c>
      <c r="B76" s="198" t="s">
        <v>371</v>
      </c>
      <c r="C76" s="199">
        <v>-3.5999999999999999E-3</v>
      </c>
      <c r="D76" s="200">
        <v>265</v>
      </c>
      <c r="E76" s="200">
        <v>38.299999999999997</v>
      </c>
      <c r="F76" s="200">
        <v>31</v>
      </c>
      <c r="G76" s="200">
        <v>8.5500000000000007</v>
      </c>
      <c r="H76" s="200">
        <v>20</v>
      </c>
      <c r="I76" s="120"/>
      <c r="J76" s="120"/>
      <c r="K76" s="120"/>
      <c r="L76" s="12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row>
    <row r="77" spans="1:68" s="136" customFormat="1">
      <c r="A77" s="198" t="s">
        <v>368</v>
      </c>
      <c r="B77" s="198" t="s">
        <v>372</v>
      </c>
      <c r="C77" s="199">
        <v>-3.5999999999999999E-3</v>
      </c>
      <c r="D77" s="200">
        <v>320</v>
      </c>
      <c r="E77" s="200">
        <v>49.5</v>
      </c>
      <c r="F77" s="200">
        <v>40.1</v>
      </c>
      <c r="G77" s="200">
        <v>7.99</v>
      </c>
      <c r="H77" s="200">
        <v>20</v>
      </c>
      <c r="I77" s="120"/>
      <c r="J77" s="120"/>
      <c r="K77" s="120"/>
      <c r="L77" s="12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0"/>
    </row>
    <row r="78" spans="1:68" s="136" customFormat="1">
      <c r="A78" s="198" t="s">
        <v>369</v>
      </c>
      <c r="B78" s="198" t="s">
        <v>373</v>
      </c>
      <c r="C78" s="199">
        <v>-3.5999999999999999E-3</v>
      </c>
      <c r="D78" s="200">
        <v>325</v>
      </c>
      <c r="E78" s="200">
        <v>49.7</v>
      </c>
      <c r="F78" s="200">
        <v>40.299999999999997</v>
      </c>
      <c r="G78" s="200">
        <v>8.07</v>
      </c>
      <c r="H78" s="200">
        <v>20</v>
      </c>
      <c r="I78" s="120"/>
      <c r="J78" s="120"/>
      <c r="K78" s="120"/>
      <c r="L78" s="12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row>
    <row r="79" spans="1:68" s="136" customFormat="1">
      <c r="A79" s="198" t="s">
        <v>235</v>
      </c>
      <c r="B79" s="198" t="s">
        <v>238</v>
      </c>
      <c r="C79" s="201">
        <v>-3.4299999999999999E-3</v>
      </c>
      <c r="D79" s="200">
        <v>250</v>
      </c>
      <c r="E79" s="200">
        <v>37.6</v>
      </c>
      <c r="F79" s="200">
        <v>29.8</v>
      </c>
      <c r="G79" s="200">
        <v>8.39</v>
      </c>
      <c r="H79" s="200">
        <v>20</v>
      </c>
      <c r="I79" s="120"/>
      <c r="J79" s="120"/>
      <c r="K79" s="120"/>
      <c r="L79" s="12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130"/>
      <c r="BP79" s="130"/>
    </row>
    <row r="80" spans="1:68" s="136" customFormat="1">
      <c r="A80" s="198" t="s">
        <v>236</v>
      </c>
      <c r="B80" s="198" t="s">
        <v>239</v>
      </c>
      <c r="C80" s="201">
        <v>-3.4299999999999999E-3</v>
      </c>
      <c r="D80" s="200">
        <v>255</v>
      </c>
      <c r="E80" s="200">
        <v>37.700000000000003</v>
      </c>
      <c r="F80" s="200">
        <v>30</v>
      </c>
      <c r="G80" s="200">
        <v>8.5</v>
      </c>
      <c r="H80" s="200">
        <v>20</v>
      </c>
      <c r="I80" s="120"/>
      <c r="J80" s="120"/>
      <c r="K80" s="120"/>
      <c r="L80" s="12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row>
    <row r="81" spans="1:68" s="136" customFormat="1">
      <c r="A81" s="198" t="s">
        <v>237</v>
      </c>
      <c r="B81" s="198" t="s">
        <v>240</v>
      </c>
      <c r="C81" s="201">
        <v>-3.4299999999999999E-3</v>
      </c>
      <c r="D81" s="200">
        <v>260</v>
      </c>
      <c r="E81" s="200">
        <v>37.9</v>
      </c>
      <c r="F81" s="200">
        <v>30.2</v>
      </c>
      <c r="G81" s="200">
        <v>8.61</v>
      </c>
      <c r="H81" s="200">
        <v>20</v>
      </c>
      <c r="I81" s="120"/>
      <c r="J81" s="120"/>
      <c r="K81" s="120"/>
      <c r="L81" s="12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row>
    <row r="82" spans="1:68" s="136" customFormat="1">
      <c r="A82" s="198" t="s">
        <v>348</v>
      </c>
      <c r="B82" s="198" t="s">
        <v>350</v>
      </c>
      <c r="C82" s="201">
        <v>-3.0999999999999999E-3</v>
      </c>
      <c r="D82" s="200">
        <v>265</v>
      </c>
      <c r="E82" s="200">
        <v>38.299999999999997</v>
      </c>
      <c r="F82" s="200">
        <v>31.3</v>
      </c>
      <c r="G82" s="200">
        <v>8.49</v>
      </c>
      <c r="H82" s="200">
        <v>20</v>
      </c>
      <c r="I82" s="120"/>
      <c r="J82" s="120"/>
      <c r="K82" s="120"/>
      <c r="L82" s="12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c r="BJ82" s="130"/>
      <c r="BK82" s="130"/>
      <c r="BL82" s="130"/>
      <c r="BM82" s="130"/>
      <c r="BN82" s="130"/>
      <c r="BO82" s="130"/>
      <c r="BP82" s="130"/>
    </row>
    <row r="83" spans="1:68" s="136" customFormat="1">
      <c r="A83" s="198" t="s">
        <v>349</v>
      </c>
      <c r="B83" s="198" t="s">
        <v>351</v>
      </c>
      <c r="C83" s="201">
        <v>-3.0999999999999999E-3</v>
      </c>
      <c r="D83" s="200">
        <v>270</v>
      </c>
      <c r="E83" s="200">
        <v>38.5</v>
      </c>
      <c r="F83" s="200">
        <v>31.5</v>
      </c>
      <c r="G83" s="200">
        <v>8.58</v>
      </c>
      <c r="H83" s="200">
        <v>20</v>
      </c>
      <c r="I83" s="120"/>
      <c r="J83" s="120"/>
      <c r="K83" s="120"/>
      <c r="L83" s="12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row>
    <row r="84" spans="1:68" s="136" customFormat="1">
      <c r="A84" s="198" t="s">
        <v>346</v>
      </c>
      <c r="B84" s="198" t="s">
        <v>347</v>
      </c>
      <c r="C84" s="201">
        <v>-3.0999999999999999E-3</v>
      </c>
      <c r="D84" s="200">
        <v>275</v>
      </c>
      <c r="E84" s="200">
        <v>38.700000000000003</v>
      </c>
      <c r="F84" s="200">
        <v>31.7</v>
      </c>
      <c r="G84" s="200">
        <v>8.68</v>
      </c>
      <c r="H84" s="200">
        <v>20</v>
      </c>
      <c r="I84" s="120"/>
      <c r="J84" s="120"/>
      <c r="K84" s="120"/>
      <c r="L84" s="12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c r="BJ84" s="130"/>
      <c r="BK84" s="130"/>
      <c r="BL84" s="130"/>
      <c r="BM84" s="130"/>
      <c r="BN84" s="130"/>
      <c r="BO84" s="130"/>
      <c r="BP84" s="130"/>
    </row>
    <row r="85" spans="1:68" s="136" customFormat="1">
      <c r="A85" s="198" t="s">
        <v>344</v>
      </c>
      <c r="B85" s="198" t="s">
        <v>345</v>
      </c>
      <c r="C85" s="201">
        <v>-3.0999999999999999E-3</v>
      </c>
      <c r="D85" s="200">
        <v>280</v>
      </c>
      <c r="E85" s="200">
        <v>38.799999999999997</v>
      </c>
      <c r="F85" s="200">
        <v>31.9</v>
      </c>
      <c r="G85" s="200">
        <v>8.7799999999999994</v>
      </c>
      <c r="H85" s="200">
        <v>20</v>
      </c>
      <c r="I85" s="120"/>
      <c r="J85" s="120"/>
      <c r="K85" s="120"/>
      <c r="L85" s="12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row>
    <row r="86" spans="1:68" s="136" customFormat="1">
      <c r="A86" s="198" t="s">
        <v>352</v>
      </c>
      <c r="B86" s="198" t="s">
        <v>353</v>
      </c>
      <c r="C86" s="201">
        <v>-3.0999999999999999E-3</v>
      </c>
      <c r="D86" s="200">
        <v>285</v>
      </c>
      <c r="E86" s="200">
        <v>39</v>
      </c>
      <c r="F86" s="200">
        <v>31.6</v>
      </c>
      <c r="G86" s="200">
        <v>9.09</v>
      </c>
      <c r="H86" s="200">
        <v>20</v>
      </c>
      <c r="I86" s="120"/>
      <c r="J86" s="120"/>
      <c r="K86" s="120"/>
      <c r="L86" s="12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row>
    <row r="87" spans="1:68" s="136" customFormat="1">
      <c r="A87" s="198" t="s">
        <v>354</v>
      </c>
      <c r="B87" s="198" t="s">
        <v>355</v>
      </c>
      <c r="C87" s="201">
        <v>-3.0999999999999999E-3</v>
      </c>
      <c r="D87" s="200">
        <v>290</v>
      </c>
      <c r="E87" s="200">
        <v>39.200000000000003</v>
      </c>
      <c r="F87" s="200">
        <v>31.8</v>
      </c>
      <c r="G87" s="200">
        <v>9.19</v>
      </c>
      <c r="H87" s="200">
        <v>20</v>
      </c>
      <c r="I87" s="120"/>
      <c r="J87" s="120"/>
      <c r="K87" s="120"/>
      <c r="L87" s="12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row>
    <row r="88" spans="1:68" s="136" customFormat="1">
      <c r="A88" s="198" t="s">
        <v>356</v>
      </c>
      <c r="B88" s="198" t="s">
        <v>357</v>
      </c>
      <c r="C88" s="201">
        <v>-2.8E-3</v>
      </c>
      <c r="D88" s="200">
        <v>300</v>
      </c>
      <c r="E88" s="200">
        <v>39.799999999999997</v>
      </c>
      <c r="F88" s="200">
        <v>32.200000000000003</v>
      </c>
      <c r="G88" s="200">
        <v>9.34</v>
      </c>
      <c r="H88" s="200">
        <v>20</v>
      </c>
      <c r="I88" s="120"/>
      <c r="J88" s="120"/>
      <c r="K88" s="120"/>
      <c r="L88" s="12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row>
    <row r="89" spans="1:68" s="136" customFormat="1">
      <c r="A89" s="202" t="s">
        <v>70</v>
      </c>
      <c r="B89" s="198" t="s">
        <v>84</v>
      </c>
      <c r="C89" s="201">
        <v>-2.8999999999999998E-3</v>
      </c>
      <c r="D89" s="200">
        <v>305</v>
      </c>
      <c r="E89" s="200">
        <v>40</v>
      </c>
      <c r="F89" s="200">
        <v>32.1</v>
      </c>
      <c r="G89" s="200">
        <v>9.52</v>
      </c>
      <c r="H89" s="200">
        <v>20</v>
      </c>
      <c r="I89" s="120"/>
      <c r="J89" s="120"/>
      <c r="K89" s="120"/>
      <c r="L89" s="12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c r="BJ89" s="130"/>
      <c r="BK89" s="130"/>
      <c r="BL89" s="130"/>
      <c r="BM89" s="130"/>
      <c r="BN89" s="130"/>
      <c r="BO89" s="130"/>
      <c r="BP89" s="130"/>
    </row>
    <row r="90" spans="1:68" s="136" customFormat="1">
      <c r="A90" s="202" t="s">
        <v>157</v>
      </c>
      <c r="B90" s="198" t="s">
        <v>156</v>
      </c>
      <c r="C90" s="201">
        <v>-2.8E-3</v>
      </c>
      <c r="D90" s="200">
        <v>310</v>
      </c>
      <c r="E90" s="200">
        <v>40.4</v>
      </c>
      <c r="F90" s="200">
        <v>32.799999999999997</v>
      </c>
      <c r="G90" s="200">
        <v>9.4499999999999993</v>
      </c>
      <c r="H90" s="200">
        <v>20</v>
      </c>
      <c r="I90" s="120"/>
      <c r="J90" s="120"/>
      <c r="K90" s="120"/>
      <c r="L90" s="12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row>
    <row r="91" spans="1:68" s="136" customFormat="1">
      <c r="A91" s="202" t="s">
        <v>358</v>
      </c>
      <c r="B91" s="198" t="s">
        <v>359</v>
      </c>
      <c r="C91" s="201">
        <v>-2.8E-3</v>
      </c>
      <c r="D91" s="200">
        <v>315</v>
      </c>
      <c r="E91" s="200">
        <v>40.6</v>
      </c>
      <c r="F91" s="200">
        <v>33.200000000000003</v>
      </c>
      <c r="G91" s="200">
        <v>9.5</v>
      </c>
      <c r="H91" s="200">
        <v>20</v>
      </c>
      <c r="I91" s="120"/>
      <c r="J91" s="120"/>
      <c r="K91" s="120"/>
      <c r="L91" s="12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row>
    <row r="92" spans="1:68" s="136" customFormat="1">
      <c r="A92" s="202" t="s">
        <v>360</v>
      </c>
      <c r="B92" s="198" t="s">
        <v>362</v>
      </c>
      <c r="C92" s="201">
        <v>-2.8E-3</v>
      </c>
      <c r="D92" s="200">
        <v>360</v>
      </c>
      <c r="E92" s="200">
        <v>48.3</v>
      </c>
      <c r="F92" s="200">
        <v>38.4</v>
      </c>
      <c r="G92" s="200">
        <v>9.39</v>
      </c>
      <c r="H92" s="200">
        <v>20</v>
      </c>
      <c r="I92" s="120"/>
      <c r="J92" s="120"/>
      <c r="K92" s="120"/>
      <c r="L92" s="12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row>
    <row r="93" spans="1:68" s="136" customFormat="1">
      <c r="A93" s="202" t="s">
        <v>361</v>
      </c>
      <c r="B93" s="198" t="s">
        <v>363</v>
      </c>
      <c r="C93" s="201">
        <v>-2.8E-3</v>
      </c>
      <c r="D93" s="200">
        <v>365</v>
      </c>
      <c r="E93" s="200">
        <v>48.4</v>
      </c>
      <c r="F93" s="200">
        <v>38.6</v>
      </c>
      <c r="G93" s="200">
        <v>9.4600000000000009</v>
      </c>
      <c r="H93" s="200">
        <v>20</v>
      </c>
      <c r="I93" s="120"/>
      <c r="J93" s="120"/>
      <c r="K93" s="120"/>
      <c r="L93" s="12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0"/>
      <c r="BM93" s="130"/>
      <c r="BN93" s="130"/>
      <c r="BO93" s="130"/>
      <c r="BP93" s="130"/>
    </row>
    <row r="94" spans="1:68" s="136" customFormat="1">
      <c r="A94" s="202" t="s">
        <v>364</v>
      </c>
      <c r="B94" s="198" t="s">
        <v>365</v>
      </c>
      <c r="C94" s="201">
        <v>-2.8E-3</v>
      </c>
      <c r="D94" s="200">
        <v>370</v>
      </c>
      <c r="E94" s="200">
        <v>48</v>
      </c>
      <c r="F94" s="200">
        <v>39.200000000000003</v>
      </c>
      <c r="G94" s="200">
        <v>9.44</v>
      </c>
      <c r="H94" s="200">
        <v>20</v>
      </c>
      <c r="I94" s="120"/>
      <c r="J94" s="120"/>
      <c r="K94" s="120"/>
      <c r="L94" s="12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c r="BJ94" s="130"/>
      <c r="BK94" s="130"/>
      <c r="BL94" s="130"/>
      <c r="BM94" s="130"/>
      <c r="BN94" s="130"/>
      <c r="BO94" s="130"/>
      <c r="BP94" s="130"/>
    </row>
    <row r="95" spans="1:68" s="136" customFormat="1">
      <c r="A95" s="202" t="s">
        <v>175</v>
      </c>
      <c r="B95" s="198" t="s">
        <v>176</v>
      </c>
      <c r="C95" s="201">
        <v>-2.5000000000000001E-3</v>
      </c>
      <c r="D95" s="200">
        <v>325</v>
      </c>
      <c r="E95" s="200">
        <v>69.599999999999994</v>
      </c>
      <c r="F95" s="200">
        <v>57.6</v>
      </c>
      <c r="G95" s="200">
        <v>5.65</v>
      </c>
      <c r="H95" s="200">
        <v>20</v>
      </c>
      <c r="I95" s="120"/>
      <c r="J95" s="120"/>
      <c r="K95" s="120"/>
      <c r="L95" s="12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30"/>
      <c r="BN95" s="130"/>
      <c r="BO95" s="130"/>
      <c r="BP95" s="130"/>
    </row>
    <row r="96" spans="1:68" s="136" customFormat="1">
      <c r="A96" s="202" t="s">
        <v>174</v>
      </c>
      <c r="B96" s="198" t="s">
        <v>177</v>
      </c>
      <c r="C96" s="201">
        <v>-2.5000000000000001E-3</v>
      </c>
      <c r="D96" s="200">
        <v>330</v>
      </c>
      <c r="E96" s="200">
        <v>69.7</v>
      </c>
      <c r="F96" s="200">
        <v>58</v>
      </c>
      <c r="G96" s="200">
        <v>5.7</v>
      </c>
      <c r="H96" s="200">
        <v>20</v>
      </c>
      <c r="I96" s="120"/>
      <c r="J96" s="120"/>
      <c r="K96" s="120"/>
      <c r="L96" s="12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c r="BJ96" s="130"/>
      <c r="BK96" s="130"/>
      <c r="BL96" s="130"/>
      <c r="BM96" s="130"/>
      <c r="BN96" s="130"/>
      <c r="BO96" s="130"/>
      <c r="BP96" s="130"/>
    </row>
    <row r="97" spans="1:68" s="136" customFormat="1">
      <c r="A97" s="202" t="s">
        <v>480</v>
      </c>
      <c r="B97" s="198" t="s">
        <v>219</v>
      </c>
      <c r="C97" s="201">
        <v>-3.0999999999999999E-3</v>
      </c>
      <c r="D97" s="200">
        <v>265</v>
      </c>
      <c r="E97" s="200">
        <v>38.299999999999997</v>
      </c>
      <c r="F97" s="200">
        <v>31.1</v>
      </c>
      <c r="G97" s="200">
        <v>8.5299999999999994</v>
      </c>
      <c r="H97" s="200">
        <v>20</v>
      </c>
      <c r="I97" s="120"/>
      <c r="J97" s="120"/>
      <c r="K97" s="120"/>
      <c r="L97" s="12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c r="BJ97" s="130"/>
      <c r="BK97" s="130"/>
      <c r="BL97" s="130"/>
      <c r="BM97" s="130"/>
      <c r="BN97" s="130"/>
      <c r="BO97" s="130"/>
      <c r="BP97" s="130"/>
    </row>
    <row r="98" spans="1:68" s="136" customFormat="1">
      <c r="A98" s="202" t="s">
        <v>481</v>
      </c>
      <c r="B98" s="198" t="s">
        <v>220</v>
      </c>
      <c r="C98" s="201">
        <v>-3.0999999999999999E-3</v>
      </c>
      <c r="D98" s="200">
        <v>270</v>
      </c>
      <c r="E98" s="200">
        <v>38.6</v>
      </c>
      <c r="F98" s="200">
        <v>31.2</v>
      </c>
      <c r="G98" s="200">
        <v>8.66</v>
      </c>
      <c r="H98" s="200">
        <v>20</v>
      </c>
      <c r="I98" s="120"/>
      <c r="J98" s="120"/>
      <c r="K98" s="120"/>
      <c r="L98" s="12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c r="BJ98" s="130"/>
      <c r="BK98" s="130"/>
      <c r="BL98" s="130"/>
      <c r="BM98" s="130"/>
      <c r="BN98" s="130"/>
      <c r="BO98" s="130"/>
      <c r="BP98" s="130"/>
    </row>
    <row r="99" spans="1:68" s="136" customFormat="1">
      <c r="A99" s="202" t="s">
        <v>482</v>
      </c>
      <c r="B99" s="198" t="s">
        <v>221</v>
      </c>
      <c r="C99" s="201">
        <v>-3.0999999999999999E-3</v>
      </c>
      <c r="D99" s="200">
        <v>275</v>
      </c>
      <c r="E99" s="200">
        <v>38.799999999999997</v>
      </c>
      <c r="F99" s="200">
        <v>31.4</v>
      </c>
      <c r="G99" s="200">
        <v>8.76</v>
      </c>
      <c r="H99" s="200">
        <v>20</v>
      </c>
      <c r="I99" s="120"/>
      <c r="J99" s="120"/>
      <c r="K99" s="120"/>
      <c r="L99" s="12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row>
    <row r="100" spans="1:68" s="136" customFormat="1">
      <c r="A100" s="202" t="s">
        <v>483</v>
      </c>
      <c r="B100" s="198" t="s">
        <v>222</v>
      </c>
      <c r="C100" s="201">
        <v>-3.0999999999999999E-3</v>
      </c>
      <c r="D100" s="200">
        <v>280</v>
      </c>
      <c r="E100" s="200">
        <v>39.200000000000003</v>
      </c>
      <c r="F100" s="200">
        <v>31.9</v>
      </c>
      <c r="G100" s="200">
        <v>8.7799999999999994</v>
      </c>
      <c r="H100" s="200">
        <v>20</v>
      </c>
      <c r="I100" s="120"/>
      <c r="J100" s="120"/>
      <c r="K100" s="120"/>
      <c r="L100" s="12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row>
    <row r="101" spans="1:68" s="136" customFormat="1">
      <c r="A101" s="202" t="s">
        <v>478</v>
      </c>
      <c r="B101" s="198" t="s">
        <v>479</v>
      </c>
      <c r="C101" s="201">
        <v>-3.0999999999999999E-3</v>
      </c>
      <c r="D101" s="200">
        <v>275</v>
      </c>
      <c r="E101" s="200">
        <v>38.200000000000003</v>
      </c>
      <c r="F101" s="200">
        <v>31.5</v>
      </c>
      <c r="G101" s="200">
        <v>8.74</v>
      </c>
      <c r="H101" s="200">
        <v>20</v>
      </c>
      <c r="I101" s="120"/>
      <c r="J101" s="120"/>
      <c r="K101" s="120"/>
      <c r="L101" s="12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row>
    <row r="102" spans="1:68" s="136" customFormat="1">
      <c r="A102" s="202" t="s">
        <v>484</v>
      </c>
      <c r="B102" s="198" t="s">
        <v>488</v>
      </c>
      <c r="C102" s="201">
        <v>-3.0999999999999999E-3</v>
      </c>
      <c r="D102" s="200">
        <v>280</v>
      </c>
      <c r="E102" s="200">
        <v>38.4</v>
      </c>
      <c r="F102" s="200">
        <v>31.7</v>
      </c>
      <c r="G102" s="200">
        <v>8.84</v>
      </c>
      <c r="H102" s="200">
        <v>20</v>
      </c>
      <c r="I102" s="120"/>
      <c r="J102" s="120"/>
      <c r="K102" s="120"/>
      <c r="L102" s="12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c r="BI102" s="130"/>
      <c r="BJ102" s="130"/>
      <c r="BK102" s="130"/>
      <c r="BL102" s="130"/>
      <c r="BM102" s="130"/>
      <c r="BN102" s="130"/>
      <c r="BO102" s="130"/>
      <c r="BP102" s="130"/>
    </row>
    <row r="103" spans="1:68" s="136" customFormat="1">
      <c r="A103" s="202" t="s">
        <v>485</v>
      </c>
      <c r="B103" s="198" t="s">
        <v>489</v>
      </c>
      <c r="C103" s="201">
        <v>-3.0999999999999999E-3</v>
      </c>
      <c r="D103" s="200">
        <v>285</v>
      </c>
      <c r="E103" s="200">
        <v>38.6</v>
      </c>
      <c r="F103" s="200">
        <v>31.9</v>
      </c>
      <c r="G103" s="200">
        <v>8.9499999999999993</v>
      </c>
      <c r="H103" s="200">
        <v>20</v>
      </c>
      <c r="I103" s="120"/>
      <c r="J103" s="120"/>
      <c r="K103" s="120"/>
      <c r="L103" s="12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row>
    <row r="104" spans="1:68" s="136" customFormat="1">
      <c r="A104" s="202" t="s">
        <v>486</v>
      </c>
      <c r="B104" s="198" t="s">
        <v>490</v>
      </c>
      <c r="C104" s="201">
        <v>-3.0999999999999999E-3</v>
      </c>
      <c r="D104" s="200">
        <v>290</v>
      </c>
      <c r="E104" s="200">
        <v>38.799999999999997</v>
      </c>
      <c r="F104" s="200">
        <v>32.1</v>
      </c>
      <c r="G104" s="200">
        <v>9.0500000000000007</v>
      </c>
      <c r="H104" s="200">
        <v>20</v>
      </c>
      <c r="I104" s="120"/>
      <c r="J104" s="120"/>
      <c r="K104" s="120"/>
      <c r="L104" s="12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0"/>
      <c r="BA104" s="130"/>
      <c r="BB104" s="130"/>
      <c r="BC104" s="130"/>
      <c r="BD104" s="130"/>
      <c r="BE104" s="130"/>
      <c r="BF104" s="130"/>
      <c r="BG104" s="130"/>
      <c r="BH104" s="130"/>
      <c r="BI104" s="130"/>
      <c r="BJ104" s="130"/>
      <c r="BK104" s="130"/>
      <c r="BL104" s="130"/>
      <c r="BM104" s="130"/>
      <c r="BN104" s="130"/>
      <c r="BO104" s="130"/>
      <c r="BP104" s="130"/>
    </row>
    <row r="105" spans="1:68" s="136" customFormat="1">
      <c r="A105" s="202" t="s">
        <v>487</v>
      </c>
      <c r="B105" s="198" t="s">
        <v>491</v>
      </c>
      <c r="C105" s="201">
        <v>-3.0999999999999999E-3</v>
      </c>
      <c r="D105" s="200">
        <v>295</v>
      </c>
      <c r="E105" s="200">
        <v>39</v>
      </c>
      <c r="F105" s="200">
        <v>32.299999999999997</v>
      </c>
      <c r="G105" s="200">
        <v>9.14</v>
      </c>
      <c r="H105" s="200">
        <v>20</v>
      </c>
      <c r="I105" s="120"/>
      <c r="J105" s="120"/>
      <c r="K105" s="120"/>
      <c r="L105" s="12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130"/>
      <c r="BI105" s="130"/>
      <c r="BJ105" s="130"/>
      <c r="BK105" s="130"/>
      <c r="BL105" s="130"/>
      <c r="BM105" s="130"/>
      <c r="BN105" s="130"/>
      <c r="BO105" s="130"/>
      <c r="BP105" s="130"/>
    </row>
    <row r="106" spans="1:68" s="136" customFormat="1">
      <c r="A106" s="202" t="s">
        <v>492</v>
      </c>
      <c r="B106" s="198" t="s">
        <v>493</v>
      </c>
      <c r="C106" s="201">
        <v>-3.0999999999999999E-3</v>
      </c>
      <c r="D106" s="200">
        <v>330</v>
      </c>
      <c r="E106" s="200">
        <v>46</v>
      </c>
      <c r="F106" s="200">
        <v>38.1</v>
      </c>
      <c r="G106" s="200">
        <v>8.67</v>
      </c>
      <c r="H106" s="200">
        <v>20</v>
      </c>
      <c r="I106" s="120"/>
      <c r="J106" s="120"/>
      <c r="K106" s="120"/>
      <c r="L106" s="12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row>
    <row r="107" spans="1:68" s="136" customFormat="1">
      <c r="A107" s="202" t="s">
        <v>494</v>
      </c>
      <c r="B107" s="198" t="s">
        <v>498</v>
      </c>
      <c r="C107" s="201">
        <v>-3.0999999999999999E-3</v>
      </c>
      <c r="D107" s="200">
        <v>335</v>
      </c>
      <c r="E107" s="200">
        <v>46.2</v>
      </c>
      <c r="F107" s="200">
        <v>38.299999999999997</v>
      </c>
      <c r="G107" s="200">
        <v>8.75</v>
      </c>
      <c r="H107" s="200">
        <v>20</v>
      </c>
      <c r="I107" s="120"/>
      <c r="J107" s="120"/>
      <c r="K107" s="120"/>
      <c r="L107" s="12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c r="BE107" s="130"/>
      <c r="BF107" s="130"/>
      <c r="BG107" s="130"/>
      <c r="BH107" s="130"/>
      <c r="BI107" s="130"/>
      <c r="BJ107" s="130"/>
      <c r="BK107" s="130"/>
      <c r="BL107" s="130"/>
      <c r="BM107" s="130"/>
      <c r="BN107" s="130"/>
      <c r="BO107" s="130"/>
      <c r="BP107" s="130"/>
    </row>
    <row r="108" spans="1:68" s="136" customFormat="1">
      <c r="A108" s="202" t="s">
        <v>495</v>
      </c>
      <c r="B108" s="198" t="s">
        <v>499</v>
      </c>
      <c r="C108" s="201">
        <v>-3.0999999999999999E-3</v>
      </c>
      <c r="D108" s="200">
        <v>340</v>
      </c>
      <c r="E108" s="200">
        <v>46.3</v>
      </c>
      <c r="F108" s="200">
        <v>38.5</v>
      </c>
      <c r="G108" s="200">
        <v>8.84</v>
      </c>
      <c r="H108" s="200">
        <v>20</v>
      </c>
      <c r="I108" s="120"/>
      <c r="J108" s="120"/>
      <c r="K108" s="120"/>
      <c r="L108" s="12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c r="BE108" s="130"/>
      <c r="BF108" s="130"/>
      <c r="BG108" s="130"/>
      <c r="BH108" s="130"/>
      <c r="BI108" s="130"/>
      <c r="BJ108" s="130"/>
      <c r="BK108" s="130"/>
      <c r="BL108" s="130"/>
      <c r="BM108" s="130"/>
      <c r="BN108" s="130"/>
      <c r="BO108" s="130"/>
      <c r="BP108" s="130"/>
    </row>
    <row r="109" spans="1:68" s="136" customFormat="1">
      <c r="A109" s="202" t="s">
        <v>496</v>
      </c>
      <c r="B109" s="198" t="s">
        <v>500</v>
      </c>
      <c r="C109" s="201">
        <v>-3.0999999999999999E-3</v>
      </c>
      <c r="D109" s="200">
        <v>345</v>
      </c>
      <c r="E109" s="200">
        <v>46.5</v>
      </c>
      <c r="F109" s="200">
        <v>38.700000000000003</v>
      </c>
      <c r="G109" s="200">
        <v>8.92</v>
      </c>
      <c r="H109" s="200">
        <v>20</v>
      </c>
      <c r="I109" s="120"/>
      <c r="J109" s="120"/>
      <c r="K109" s="120"/>
      <c r="L109" s="12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c r="BD109" s="130"/>
      <c r="BE109" s="130"/>
      <c r="BF109" s="130"/>
      <c r="BG109" s="130"/>
      <c r="BH109" s="130"/>
      <c r="BI109" s="130"/>
      <c r="BJ109" s="130"/>
      <c r="BK109" s="130"/>
      <c r="BL109" s="130"/>
      <c r="BM109" s="130"/>
      <c r="BN109" s="130"/>
      <c r="BO109" s="130"/>
      <c r="BP109" s="130"/>
    </row>
    <row r="110" spans="1:68" s="136" customFormat="1">
      <c r="A110" s="202" t="s">
        <v>497</v>
      </c>
      <c r="B110" s="198" t="s">
        <v>501</v>
      </c>
      <c r="C110" s="201">
        <v>-3.0999999999999999E-3</v>
      </c>
      <c r="D110" s="200">
        <v>350</v>
      </c>
      <c r="E110" s="200">
        <v>46.7</v>
      </c>
      <c r="F110" s="200">
        <v>38.9</v>
      </c>
      <c r="G110" s="200">
        <v>9</v>
      </c>
      <c r="H110" s="200">
        <v>20</v>
      </c>
      <c r="I110" s="120"/>
      <c r="J110" s="120"/>
      <c r="K110" s="120"/>
      <c r="L110" s="12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30"/>
      <c r="AX110" s="130"/>
      <c r="AY110" s="130"/>
      <c r="AZ110" s="130"/>
      <c r="BA110" s="130"/>
      <c r="BB110" s="130"/>
      <c r="BC110" s="130"/>
      <c r="BD110" s="130"/>
      <c r="BE110" s="130"/>
      <c r="BF110" s="130"/>
      <c r="BG110" s="130"/>
      <c r="BH110" s="130"/>
      <c r="BI110" s="130"/>
      <c r="BJ110" s="130"/>
      <c r="BK110" s="130"/>
      <c r="BL110" s="130"/>
      <c r="BM110" s="130"/>
      <c r="BN110" s="130"/>
      <c r="BO110" s="130"/>
      <c r="BP110" s="130"/>
    </row>
    <row r="111" spans="1:68" s="136" customFormat="1">
      <c r="A111" s="202" t="s">
        <v>278</v>
      </c>
      <c r="B111" s="198" t="s">
        <v>277</v>
      </c>
      <c r="C111" s="201">
        <v>-3.2000000000000002E-3</v>
      </c>
      <c r="D111" s="200">
        <v>235</v>
      </c>
      <c r="E111" s="200">
        <v>36.299999999999997</v>
      </c>
      <c r="F111" s="200">
        <v>30</v>
      </c>
      <c r="G111" s="200">
        <v>7.83</v>
      </c>
      <c r="H111" s="200">
        <v>20</v>
      </c>
      <c r="I111" s="120"/>
      <c r="J111" s="120"/>
      <c r="K111" s="120"/>
      <c r="L111" s="12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130"/>
      <c r="AS111" s="130"/>
      <c r="AT111" s="130"/>
      <c r="AU111" s="130"/>
      <c r="AV111" s="130"/>
      <c r="AW111" s="130"/>
      <c r="AX111" s="130"/>
      <c r="AY111" s="130"/>
      <c r="AZ111" s="130"/>
      <c r="BA111" s="130"/>
      <c r="BB111" s="130"/>
      <c r="BC111" s="130"/>
      <c r="BD111" s="130"/>
      <c r="BE111" s="130"/>
      <c r="BF111" s="130"/>
      <c r="BG111" s="130"/>
      <c r="BH111" s="130"/>
      <c r="BI111" s="130"/>
      <c r="BJ111" s="130"/>
      <c r="BK111" s="130"/>
      <c r="BL111" s="130"/>
      <c r="BM111" s="130"/>
      <c r="BN111" s="130"/>
      <c r="BO111" s="130"/>
      <c r="BP111" s="130"/>
    </row>
    <row r="112" spans="1:68" s="136" customFormat="1">
      <c r="A112" s="202" t="s">
        <v>279</v>
      </c>
      <c r="B112" s="198" t="s">
        <v>281</v>
      </c>
      <c r="C112" s="201">
        <v>-3.2000000000000002E-3</v>
      </c>
      <c r="D112" s="200">
        <v>240</v>
      </c>
      <c r="E112" s="200">
        <v>36.9</v>
      </c>
      <c r="F112" s="200">
        <v>30.1</v>
      </c>
      <c r="G112" s="200">
        <v>8.0500000000000007</v>
      </c>
      <c r="H112" s="200">
        <v>20</v>
      </c>
      <c r="I112" s="120"/>
      <c r="J112" s="120"/>
      <c r="K112" s="120"/>
      <c r="L112" s="12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c r="BB112" s="130"/>
      <c r="BC112" s="130"/>
      <c r="BD112" s="130"/>
      <c r="BE112" s="130"/>
      <c r="BF112" s="130"/>
      <c r="BG112" s="130"/>
      <c r="BH112" s="130"/>
      <c r="BI112" s="130"/>
      <c r="BJ112" s="130"/>
      <c r="BK112" s="130"/>
      <c r="BL112" s="130"/>
      <c r="BM112" s="130"/>
      <c r="BN112" s="130"/>
      <c r="BO112" s="130"/>
      <c r="BP112" s="130"/>
    </row>
    <row r="113" spans="1:68" s="136" customFormat="1">
      <c r="A113" s="202" t="s">
        <v>280</v>
      </c>
      <c r="B113" s="198" t="s">
        <v>282</v>
      </c>
      <c r="C113" s="201">
        <v>-3.2000000000000002E-3</v>
      </c>
      <c r="D113" s="200">
        <v>245</v>
      </c>
      <c r="E113" s="200">
        <v>37</v>
      </c>
      <c r="F113" s="200">
        <v>30.1</v>
      </c>
      <c r="G113" s="200">
        <v>8.1199999999999992</v>
      </c>
      <c r="H113" s="200">
        <v>20</v>
      </c>
      <c r="I113" s="120"/>
      <c r="J113" s="120"/>
      <c r="K113" s="120"/>
      <c r="L113" s="12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30"/>
      <c r="AY113" s="130"/>
      <c r="AZ113" s="130"/>
      <c r="BA113" s="130"/>
      <c r="BB113" s="130"/>
      <c r="BC113" s="130"/>
      <c r="BD113" s="130"/>
      <c r="BE113" s="130"/>
      <c r="BF113" s="130"/>
      <c r="BG113" s="130"/>
      <c r="BH113" s="130"/>
      <c r="BI113" s="130"/>
      <c r="BJ113" s="130"/>
      <c r="BK113" s="130"/>
      <c r="BL113" s="130"/>
      <c r="BM113" s="130"/>
      <c r="BN113" s="130"/>
      <c r="BO113" s="130"/>
      <c r="BP113" s="130"/>
    </row>
    <row r="114" spans="1:68" s="136" customFormat="1">
      <c r="A114" s="202" t="s">
        <v>275</v>
      </c>
      <c r="B114" s="198" t="s">
        <v>283</v>
      </c>
      <c r="C114" s="201">
        <v>-3.2000000000000002E-3</v>
      </c>
      <c r="D114" s="200">
        <v>250</v>
      </c>
      <c r="E114" s="200">
        <v>37.1</v>
      </c>
      <c r="F114" s="200">
        <v>30.2</v>
      </c>
      <c r="G114" s="200">
        <v>8.35</v>
      </c>
      <c r="H114" s="200">
        <v>20</v>
      </c>
      <c r="I114" s="120"/>
      <c r="J114" s="120"/>
      <c r="K114" s="120"/>
      <c r="L114" s="12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130"/>
      <c r="AS114" s="130"/>
      <c r="AT114" s="130"/>
      <c r="AU114" s="130"/>
      <c r="AV114" s="130"/>
      <c r="AW114" s="130"/>
      <c r="AX114" s="130"/>
      <c r="AY114" s="130"/>
      <c r="AZ114" s="130"/>
      <c r="BA114" s="130"/>
      <c r="BB114" s="130"/>
      <c r="BC114" s="130"/>
      <c r="BD114" s="130"/>
      <c r="BE114" s="130"/>
      <c r="BF114" s="130"/>
      <c r="BG114" s="130"/>
      <c r="BH114" s="130"/>
      <c r="BI114" s="130"/>
      <c r="BJ114" s="130"/>
      <c r="BK114" s="130"/>
      <c r="BL114" s="130"/>
      <c r="BM114" s="130"/>
      <c r="BN114" s="130"/>
      <c r="BO114" s="130"/>
      <c r="BP114" s="130"/>
    </row>
    <row r="115" spans="1:68" s="136" customFormat="1">
      <c r="A115" s="202" t="s">
        <v>276</v>
      </c>
      <c r="B115" s="198" t="s">
        <v>284</v>
      </c>
      <c r="C115" s="201">
        <v>-3.2000000000000002E-3</v>
      </c>
      <c r="D115" s="200">
        <v>255</v>
      </c>
      <c r="E115" s="200">
        <v>37.6</v>
      </c>
      <c r="F115" s="200">
        <v>30.5</v>
      </c>
      <c r="G115" s="200">
        <v>8.36</v>
      </c>
      <c r="H115" s="200">
        <v>20</v>
      </c>
      <c r="I115" s="120"/>
      <c r="J115" s="120"/>
      <c r="K115" s="120"/>
      <c r="L115" s="12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130"/>
      <c r="AS115" s="130"/>
      <c r="AT115" s="130"/>
      <c r="AU115" s="130"/>
      <c r="AV115" s="130"/>
      <c r="AW115" s="130"/>
      <c r="AX115" s="130"/>
      <c r="AY115" s="130"/>
      <c r="AZ115" s="130"/>
      <c r="BA115" s="130"/>
      <c r="BB115" s="130"/>
      <c r="BC115" s="130"/>
      <c r="BD115" s="130"/>
      <c r="BE115" s="130"/>
      <c r="BF115" s="130"/>
      <c r="BG115" s="130"/>
      <c r="BH115" s="130"/>
      <c r="BI115" s="130"/>
      <c r="BJ115" s="130"/>
      <c r="BK115" s="130"/>
      <c r="BL115" s="130"/>
      <c r="BM115" s="130"/>
      <c r="BN115" s="130"/>
      <c r="BO115" s="130"/>
      <c r="BP115" s="130"/>
    </row>
    <row r="116" spans="1:68" s="136" customFormat="1">
      <c r="A116" s="202" t="s">
        <v>288</v>
      </c>
      <c r="B116" s="198" t="s">
        <v>285</v>
      </c>
      <c r="C116" s="201">
        <v>-3.2000000000000002E-3</v>
      </c>
      <c r="D116" s="200">
        <v>260</v>
      </c>
      <c r="E116" s="200">
        <v>38</v>
      </c>
      <c r="F116" s="200">
        <v>30.8</v>
      </c>
      <c r="G116" s="200">
        <v>8.4700000000000006</v>
      </c>
      <c r="H116" s="200">
        <v>20</v>
      </c>
      <c r="I116" s="120"/>
      <c r="J116" s="120"/>
      <c r="K116" s="120"/>
      <c r="L116" s="12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c r="AO116" s="130"/>
      <c r="AP116" s="130"/>
      <c r="AQ116" s="130"/>
      <c r="AR116" s="130"/>
      <c r="AS116" s="130"/>
      <c r="AT116" s="130"/>
      <c r="AU116" s="130"/>
      <c r="AV116" s="130"/>
      <c r="AW116" s="130"/>
      <c r="AX116" s="130"/>
      <c r="AY116" s="130"/>
      <c r="AZ116" s="130"/>
      <c r="BA116" s="130"/>
      <c r="BB116" s="130"/>
      <c r="BC116" s="130"/>
      <c r="BD116" s="130"/>
      <c r="BE116" s="130"/>
      <c r="BF116" s="130"/>
      <c r="BG116" s="130"/>
      <c r="BH116" s="130"/>
      <c r="BI116" s="130"/>
      <c r="BJ116" s="130"/>
      <c r="BK116" s="130"/>
      <c r="BL116" s="130"/>
      <c r="BM116" s="130"/>
      <c r="BN116" s="130"/>
      <c r="BO116" s="130"/>
      <c r="BP116" s="130"/>
    </row>
    <row r="117" spans="1:68" s="136" customFormat="1">
      <c r="A117" s="202" t="s">
        <v>289</v>
      </c>
      <c r="B117" s="198" t="s">
        <v>286</v>
      </c>
      <c r="C117" s="201">
        <v>-3.2000000000000002E-3</v>
      </c>
      <c r="D117" s="200">
        <v>265</v>
      </c>
      <c r="E117" s="200">
        <v>38.200000000000003</v>
      </c>
      <c r="F117" s="200">
        <v>31.1</v>
      </c>
      <c r="G117" s="200">
        <v>8.5500000000000007</v>
      </c>
      <c r="H117" s="200">
        <v>20</v>
      </c>
      <c r="I117" s="120"/>
      <c r="J117" s="120"/>
      <c r="K117" s="120"/>
      <c r="L117" s="12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row>
    <row r="118" spans="1:68" s="136" customFormat="1">
      <c r="A118" s="202" t="s">
        <v>290</v>
      </c>
      <c r="B118" s="198" t="s">
        <v>287</v>
      </c>
      <c r="C118" s="201">
        <v>-3.2000000000000002E-3</v>
      </c>
      <c r="D118" s="200">
        <v>270</v>
      </c>
      <c r="E118" s="200">
        <v>38.6</v>
      </c>
      <c r="F118" s="200">
        <v>31.4</v>
      </c>
      <c r="G118" s="200">
        <v>8.6300000000000008</v>
      </c>
      <c r="H118" s="200">
        <v>20</v>
      </c>
      <c r="I118" s="120"/>
      <c r="J118" s="120"/>
      <c r="K118" s="120"/>
      <c r="L118" s="12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130"/>
      <c r="AS118" s="130"/>
      <c r="AT118" s="130"/>
      <c r="AU118" s="130"/>
      <c r="AV118" s="130"/>
      <c r="AW118" s="130"/>
      <c r="AX118" s="130"/>
      <c r="AY118" s="130"/>
      <c r="AZ118" s="130"/>
      <c r="BA118" s="130"/>
      <c r="BB118" s="130"/>
      <c r="BC118" s="130"/>
      <c r="BD118" s="130"/>
      <c r="BE118" s="130"/>
      <c r="BF118" s="130"/>
      <c r="BG118" s="130"/>
      <c r="BH118" s="130"/>
      <c r="BI118" s="130"/>
      <c r="BJ118" s="130"/>
      <c r="BK118" s="130"/>
      <c r="BL118" s="130"/>
      <c r="BM118" s="130"/>
      <c r="BN118" s="130"/>
      <c r="BO118" s="130"/>
      <c r="BP118" s="130"/>
    </row>
    <row r="119" spans="1:68" s="136" customFormat="1">
      <c r="A119" s="202" t="s">
        <v>292</v>
      </c>
      <c r="B119" s="198" t="s">
        <v>291</v>
      </c>
      <c r="C119" s="201">
        <v>-3.2000000000000002E-3</v>
      </c>
      <c r="D119" s="200">
        <v>280</v>
      </c>
      <c r="E119" s="200">
        <v>38.78</v>
      </c>
      <c r="F119" s="200">
        <v>31.68</v>
      </c>
      <c r="G119" s="200">
        <v>8.83</v>
      </c>
      <c r="H119" s="200">
        <v>20</v>
      </c>
      <c r="I119" s="120"/>
      <c r="J119" s="120"/>
      <c r="K119" s="120"/>
      <c r="L119" s="12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0"/>
      <c r="BJ119" s="130"/>
      <c r="BK119" s="130"/>
      <c r="BL119" s="130"/>
      <c r="BM119" s="130"/>
      <c r="BN119" s="130"/>
      <c r="BO119" s="130"/>
      <c r="BP119" s="130"/>
    </row>
    <row r="120" spans="1:68" s="136" customFormat="1">
      <c r="A120" s="202" t="s">
        <v>293</v>
      </c>
      <c r="B120" s="198" t="s">
        <v>302</v>
      </c>
      <c r="C120" s="201">
        <v>-3.2000000000000002E-3</v>
      </c>
      <c r="D120" s="200">
        <v>300</v>
      </c>
      <c r="E120" s="200">
        <v>44.8</v>
      </c>
      <c r="F120" s="200">
        <v>36.6</v>
      </c>
      <c r="G120" s="200">
        <v>8.1999999999999993</v>
      </c>
      <c r="H120" s="200">
        <v>20</v>
      </c>
      <c r="I120" s="120"/>
      <c r="J120" s="120"/>
      <c r="K120" s="120"/>
      <c r="L120" s="12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130"/>
      <c r="AS120" s="130"/>
      <c r="AT120" s="130"/>
      <c r="AU120" s="130"/>
      <c r="AV120" s="130"/>
      <c r="AW120" s="130"/>
      <c r="AX120" s="130"/>
      <c r="AY120" s="130"/>
      <c r="AZ120" s="130"/>
      <c r="BA120" s="130"/>
      <c r="BB120" s="130"/>
      <c r="BC120" s="130"/>
      <c r="BD120" s="130"/>
      <c r="BE120" s="130"/>
      <c r="BF120" s="130"/>
      <c r="BG120" s="130"/>
      <c r="BH120" s="130"/>
      <c r="BI120" s="130"/>
      <c r="BJ120" s="130"/>
      <c r="BK120" s="130"/>
      <c r="BL120" s="130"/>
      <c r="BM120" s="130"/>
      <c r="BN120" s="130"/>
      <c r="BO120" s="130"/>
      <c r="BP120" s="130"/>
    </row>
    <row r="121" spans="1:68" s="136" customFormat="1">
      <c r="A121" s="202" t="s">
        <v>294</v>
      </c>
      <c r="B121" s="198" t="s">
        <v>303</v>
      </c>
      <c r="C121" s="201">
        <v>-3.2000000000000002E-3</v>
      </c>
      <c r="D121" s="200">
        <v>305</v>
      </c>
      <c r="E121" s="200">
        <v>44.9</v>
      </c>
      <c r="F121" s="200">
        <v>36.799999999999997</v>
      </c>
      <c r="G121" s="200">
        <v>8.33</v>
      </c>
      <c r="H121" s="200">
        <v>20</v>
      </c>
      <c r="I121" s="120"/>
      <c r="J121" s="120"/>
      <c r="K121" s="120"/>
      <c r="L121" s="12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0"/>
      <c r="AZ121" s="130"/>
      <c r="BA121" s="130"/>
      <c r="BB121" s="130"/>
      <c r="BC121" s="130"/>
      <c r="BD121" s="130"/>
      <c r="BE121" s="130"/>
      <c r="BF121" s="130"/>
      <c r="BG121" s="130"/>
      <c r="BH121" s="130"/>
      <c r="BI121" s="130"/>
      <c r="BJ121" s="130"/>
      <c r="BK121" s="130"/>
      <c r="BL121" s="130"/>
      <c r="BM121" s="130"/>
      <c r="BN121" s="130"/>
      <c r="BO121" s="130"/>
      <c r="BP121" s="130"/>
    </row>
    <row r="122" spans="1:68" s="136" customFormat="1">
      <c r="A122" s="202" t="s">
        <v>295</v>
      </c>
      <c r="B122" s="198" t="s">
        <v>304</v>
      </c>
      <c r="C122" s="201">
        <v>-3.2000000000000002E-3</v>
      </c>
      <c r="D122" s="200">
        <v>310</v>
      </c>
      <c r="E122" s="200">
        <v>45</v>
      </c>
      <c r="F122" s="200">
        <v>37</v>
      </c>
      <c r="G122" s="200">
        <v>8.42</v>
      </c>
      <c r="H122" s="200">
        <v>20</v>
      </c>
      <c r="I122" s="120"/>
      <c r="J122" s="120"/>
      <c r="K122" s="120"/>
      <c r="L122" s="12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130"/>
      <c r="AS122" s="130"/>
      <c r="AT122" s="130"/>
      <c r="AU122" s="130"/>
      <c r="AV122" s="130"/>
      <c r="AW122" s="130"/>
      <c r="AX122" s="130"/>
      <c r="AY122" s="130"/>
      <c r="AZ122" s="130"/>
      <c r="BA122" s="130"/>
      <c r="BB122" s="130"/>
      <c r="BC122" s="130"/>
      <c r="BD122" s="130"/>
      <c r="BE122" s="130"/>
      <c r="BF122" s="130"/>
      <c r="BG122" s="130"/>
      <c r="BH122" s="130"/>
      <c r="BI122" s="130"/>
      <c r="BJ122" s="130"/>
      <c r="BK122" s="130"/>
      <c r="BL122" s="130"/>
      <c r="BM122" s="130"/>
      <c r="BN122" s="130"/>
      <c r="BO122" s="130"/>
      <c r="BP122" s="130"/>
    </row>
    <row r="123" spans="1:68" s="136" customFormat="1">
      <c r="A123" s="202" t="s">
        <v>296</v>
      </c>
      <c r="B123" s="198" t="s">
        <v>305</v>
      </c>
      <c r="C123" s="201">
        <v>-3.2000000000000002E-3</v>
      </c>
      <c r="D123" s="200">
        <v>315</v>
      </c>
      <c r="E123" s="200">
        <v>45.4</v>
      </c>
      <c r="F123" s="200">
        <v>37.799999999999997</v>
      </c>
      <c r="G123" s="200">
        <v>8.44</v>
      </c>
      <c r="H123" s="200">
        <v>20</v>
      </c>
      <c r="I123" s="120"/>
      <c r="J123" s="120"/>
      <c r="K123" s="120"/>
      <c r="L123" s="12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0"/>
      <c r="AY123" s="130"/>
      <c r="AZ123" s="130"/>
      <c r="BA123" s="130"/>
      <c r="BB123" s="130"/>
      <c r="BC123" s="130"/>
      <c r="BD123" s="130"/>
      <c r="BE123" s="130"/>
      <c r="BF123" s="130"/>
      <c r="BG123" s="130"/>
      <c r="BH123" s="130"/>
      <c r="BI123" s="130"/>
      <c r="BJ123" s="130"/>
      <c r="BK123" s="130"/>
      <c r="BL123" s="130"/>
      <c r="BM123" s="130"/>
      <c r="BN123" s="130"/>
      <c r="BO123" s="130"/>
      <c r="BP123" s="130"/>
    </row>
    <row r="124" spans="1:68" s="136" customFormat="1">
      <c r="A124" s="202" t="s">
        <v>297</v>
      </c>
      <c r="B124" s="198" t="s">
        <v>306</v>
      </c>
      <c r="C124" s="201">
        <v>-3.2000000000000002E-3</v>
      </c>
      <c r="D124" s="200">
        <v>320</v>
      </c>
      <c r="E124" s="200">
        <v>45.94</v>
      </c>
      <c r="F124" s="200">
        <v>38.229999999999997</v>
      </c>
      <c r="G124" s="200">
        <v>8.4600000000000009</v>
      </c>
      <c r="H124" s="200">
        <v>20</v>
      </c>
      <c r="I124" s="120"/>
      <c r="J124" s="120"/>
      <c r="K124" s="120"/>
      <c r="L124" s="12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0"/>
      <c r="AW124" s="130"/>
      <c r="AX124" s="130"/>
      <c r="AY124" s="130"/>
      <c r="AZ124" s="130"/>
      <c r="BA124" s="130"/>
      <c r="BB124" s="130"/>
      <c r="BC124" s="130"/>
      <c r="BD124" s="130"/>
      <c r="BE124" s="130"/>
      <c r="BF124" s="130"/>
      <c r="BG124" s="130"/>
      <c r="BH124" s="130"/>
      <c r="BI124" s="130"/>
      <c r="BJ124" s="130"/>
      <c r="BK124" s="130"/>
      <c r="BL124" s="130"/>
      <c r="BM124" s="130"/>
      <c r="BN124" s="130"/>
      <c r="BO124" s="130"/>
      <c r="BP124" s="130"/>
    </row>
    <row r="125" spans="1:68" s="136" customFormat="1">
      <c r="A125" s="202" t="s">
        <v>298</v>
      </c>
      <c r="B125" s="198" t="s">
        <v>307</v>
      </c>
      <c r="C125" s="201">
        <v>-3.2000000000000002E-3</v>
      </c>
      <c r="D125" s="200">
        <v>325</v>
      </c>
      <c r="E125" s="200">
        <v>45.99</v>
      </c>
      <c r="F125" s="200">
        <v>38.25</v>
      </c>
      <c r="G125" s="200">
        <v>8.49</v>
      </c>
      <c r="H125" s="200">
        <v>20</v>
      </c>
      <c r="I125" s="120"/>
      <c r="J125" s="120"/>
      <c r="K125" s="120"/>
      <c r="L125" s="12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0"/>
      <c r="AY125" s="130"/>
      <c r="AZ125" s="130"/>
      <c r="BA125" s="130"/>
      <c r="BB125" s="130"/>
      <c r="BC125" s="130"/>
      <c r="BD125" s="130"/>
      <c r="BE125" s="130"/>
      <c r="BF125" s="130"/>
      <c r="BG125" s="130"/>
      <c r="BH125" s="130"/>
      <c r="BI125" s="130"/>
      <c r="BJ125" s="130"/>
      <c r="BK125" s="130"/>
      <c r="BL125" s="130"/>
      <c r="BM125" s="130"/>
      <c r="BN125" s="130"/>
      <c r="BO125" s="130"/>
      <c r="BP125" s="130"/>
    </row>
    <row r="126" spans="1:68" s="136" customFormat="1">
      <c r="A126" s="202" t="s">
        <v>299</v>
      </c>
      <c r="B126" s="198" t="s">
        <v>308</v>
      </c>
      <c r="C126" s="201">
        <v>-3.2000000000000002E-3</v>
      </c>
      <c r="D126" s="200">
        <v>330</v>
      </c>
      <c r="E126" s="200">
        <v>46.2</v>
      </c>
      <c r="F126" s="200">
        <v>38.770000000000003</v>
      </c>
      <c r="G126" s="200">
        <v>8.51</v>
      </c>
      <c r="H126" s="200">
        <v>20</v>
      </c>
      <c r="I126" s="120"/>
      <c r="J126" s="120"/>
      <c r="K126" s="120"/>
      <c r="L126" s="12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130"/>
      <c r="AS126" s="130"/>
      <c r="AT126" s="130"/>
      <c r="AU126" s="130"/>
      <c r="AV126" s="130"/>
      <c r="AW126" s="130"/>
      <c r="AX126" s="130"/>
      <c r="AY126" s="130"/>
      <c r="AZ126" s="130"/>
      <c r="BA126" s="130"/>
      <c r="BB126" s="130"/>
      <c r="BC126" s="130"/>
      <c r="BD126" s="130"/>
      <c r="BE126" s="130"/>
      <c r="BF126" s="130"/>
      <c r="BG126" s="130"/>
      <c r="BH126" s="130"/>
      <c r="BI126" s="130"/>
      <c r="BJ126" s="130"/>
      <c r="BK126" s="130"/>
      <c r="BL126" s="130"/>
      <c r="BM126" s="130"/>
      <c r="BN126" s="130"/>
      <c r="BO126" s="130"/>
      <c r="BP126" s="130"/>
    </row>
    <row r="127" spans="1:68" s="136" customFormat="1">
      <c r="A127" s="202" t="s">
        <v>300</v>
      </c>
      <c r="B127" s="198" t="s">
        <v>309</v>
      </c>
      <c r="C127" s="201">
        <v>-3.2000000000000002E-3</v>
      </c>
      <c r="D127" s="200">
        <v>335</v>
      </c>
      <c r="E127" s="200">
        <v>46.24</v>
      </c>
      <c r="F127" s="200">
        <v>39.22</v>
      </c>
      <c r="G127" s="200">
        <v>8.5399999999999991</v>
      </c>
      <c r="H127" s="200">
        <v>20</v>
      </c>
      <c r="I127" s="120"/>
      <c r="J127" s="120"/>
      <c r="K127" s="120"/>
      <c r="L127" s="12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130"/>
      <c r="AS127" s="130"/>
      <c r="AT127" s="130"/>
      <c r="AU127" s="130"/>
      <c r="AV127" s="130"/>
      <c r="AW127" s="130"/>
      <c r="AX127" s="130"/>
      <c r="AY127" s="130"/>
      <c r="AZ127" s="130"/>
      <c r="BA127" s="130"/>
      <c r="BB127" s="130"/>
      <c r="BC127" s="130"/>
      <c r="BD127" s="130"/>
      <c r="BE127" s="130"/>
      <c r="BF127" s="130"/>
      <c r="BG127" s="130"/>
      <c r="BH127" s="130"/>
      <c r="BI127" s="130"/>
      <c r="BJ127" s="130"/>
      <c r="BK127" s="130"/>
      <c r="BL127" s="130"/>
      <c r="BM127" s="130"/>
      <c r="BN127" s="130"/>
      <c r="BO127" s="130"/>
      <c r="BP127" s="130"/>
    </row>
    <row r="128" spans="1:68" s="136" customFormat="1">
      <c r="A128" s="202" t="s">
        <v>301</v>
      </c>
      <c r="B128" s="198" t="s">
        <v>310</v>
      </c>
      <c r="C128" s="201">
        <v>-3.2000000000000002E-3</v>
      </c>
      <c r="D128" s="200">
        <v>340</v>
      </c>
      <c r="E128" s="200">
        <v>46.29</v>
      </c>
      <c r="F128" s="200">
        <v>39.71</v>
      </c>
      <c r="G128" s="200">
        <v>8.56</v>
      </c>
      <c r="H128" s="200">
        <v>20</v>
      </c>
      <c r="I128" s="120"/>
      <c r="J128" s="120"/>
      <c r="K128" s="120"/>
      <c r="L128" s="12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130"/>
      <c r="AS128" s="130"/>
      <c r="AT128" s="130"/>
      <c r="AU128" s="130"/>
      <c r="AV128" s="130"/>
      <c r="AW128" s="130"/>
      <c r="AX128" s="130"/>
      <c r="AY128" s="130"/>
      <c r="AZ128" s="130"/>
      <c r="BA128" s="130"/>
      <c r="BB128" s="130"/>
      <c r="BC128" s="130"/>
      <c r="BD128" s="130"/>
      <c r="BE128" s="130"/>
      <c r="BF128" s="130"/>
      <c r="BG128" s="130"/>
      <c r="BH128" s="130"/>
      <c r="BI128" s="130"/>
      <c r="BJ128" s="130"/>
      <c r="BK128" s="130"/>
      <c r="BL128" s="130"/>
      <c r="BM128" s="130"/>
      <c r="BN128" s="130"/>
      <c r="BO128" s="130"/>
      <c r="BP128" s="130"/>
    </row>
    <row r="129" spans="1:68" s="136" customFormat="1">
      <c r="A129" s="202" t="s">
        <v>259</v>
      </c>
      <c r="B129" s="198" t="s">
        <v>255</v>
      </c>
      <c r="C129" s="201">
        <v>-3.0999999999999999E-3</v>
      </c>
      <c r="D129" s="200">
        <v>310</v>
      </c>
      <c r="E129" s="200">
        <v>45.3</v>
      </c>
      <c r="F129" s="200">
        <v>36.200000000000003</v>
      </c>
      <c r="G129" s="200">
        <v>8.57</v>
      </c>
      <c r="H129" s="200">
        <v>20</v>
      </c>
      <c r="I129" s="120"/>
      <c r="J129" s="120"/>
      <c r="K129" s="120"/>
      <c r="L129" s="12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c r="BH129" s="130"/>
      <c r="BI129" s="130"/>
      <c r="BJ129" s="130"/>
      <c r="BK129" s="130"/>
      <c r="BL129" s="130"/>
      <c r="BM129" s="130"/>
      <c r="BN129" s="130"/>
      <c r="BO129" s="130"/>
      <c r="BP129" s="130"/>
    </row>
    <row r="130" spans="1:68" s="136" customFormat="1">
      <c r="A130" s="202" t="s">
        <v>260</v>
      </c>
      <c r="B130" s="198" t="s">
        <v>256</v>
      </c>
      <c r="C130" s="201">
        <v>-3.0999999999999999E-3</v>
      </c>
      <c r="D130" s="200">
        <v>315</v>
      </c>
      <c r="E130" s="200">
        <v>45.7</v>
      </c>
      <c r="F130" s="200">
        <v>36.6</v>
      </c>
      <c r="G130" s="200">
        <v>8.6300000000000008</v>
      </c>
      <c r="H130" s="200">
        <v>20</v>
      </c>
      <c r="I130" s="120"/>
      <c r="J130" s="120"/>
      <c r="K130" s="120"/>
      <c r="L130" s="12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0"/>
      <c r="AY130" s="130"/>
      <c r="AZ130" s="130"/>
      <c r="BA130" s="130"/>
      <c r="BB130" s="130"/>
      <c r="BC130" s="130"/>
      <c r="BD130" s="130"/>
      <c r="BE130" s="130"/>
      <c r="BF130" s="130"/>
      <c r="BG130" s="130"/>
      <c r="BH130" s="130"/>
      <c r="BI130" s="130"/>
      <c r="BJ130" s="130"/>
      <c r="BK130" s="130"/>
      <c r="BL130" s="130"/>
      <c r="BM130" s="130"/>
      <c r="BN130" s="130"/>
      <c r="BO130" s="130"/>
      <c r="BP130" s="130"/>
    </row>
    <row r="131" spans="1:68" s="136" customFormat="1">
      <c r="A131" s="202" t="s">
        <v>261</v>
      </c>
      <c r="B131" s="198" t="s">
        <v>257</v>
      </c>
      <c r="C131" s="201">
        <v>-3.0999999999999999E-3</v>
      </c>
      <c r="D131" s="200">
        <v>320</v>
      </c>
      <c r="E131" s="200">
        <v>45.9</v>
      </c>
      <c r="F131" s="200">
        <v>37</v>
      </c>
      <c r="G131" s="200">
        <v>8.68</v>
      </c>
      <c r="H131" s="200">
        <v>20</v>
      </c>
      <c r="I131" s="120"/>
      <c r="J131" s="120"/>
      <c r="K131" s="120"/>
      <c r="L131" s="12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0"/>
      <c r="AY131" s="130"/>
      <c r="AZ131" s="130"/>
      <c r="BA131" s="130"/>
      <c r="BB131" s="130"/>
      <c r="BC131" s="130"/>
      <c r="BD131" s="130"/>
      <c r="BE131" s="130"/>
      <c r="BF131" s="130"/>
      <c r="BG131" s="130"/>
      <c r="BH131" s="130"/>
      <c r="BI131" s="130"/>
      <c r="BJ131" s="130"/>
      <c r="BK131" s="130"/>
      <c r="BL131" s="130"/>
      <c r="BM131" s="130"/>
      <c r="BN131" s="130"/>
      <c r="BO131" s="130"/>
      <c r="BP131" s="130"/>
    </row>
    <row r="132" spans="1:68" s="136" customFormat="1">
      <c r="A132" s="202" t="s">
        <v>262</v>
      </c>
      <c r="B132" s="198" t="s">
        <v>258</v>
      </c>
      <c r="C132" s="201">
        <v>-3.0999999999999999E-3</v>
      </c>
      <c r="D132" s="200">
        <v>325</v>
      </c>
      <c r="E132" s="200">
        <v>46</v>
      </c>
      <c r="F132" s="200">
        <v>37.299999999999997</v>
      </c>
      <c r="G132" s="200">
        <v>8.7200000000000006</v>
      </c>
      <c r="H132" s="200">
        <v>20</v>
      </c>
      <c r="I132" s="120"/>
      <c r="J132" s="120"/>
      <c r="K132" s="120"/>
      <c r="L132" s="12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c r="AT132" s="130"/>
      <c r="AU132" s="130"/>
      <c r="AV132" s="130"/>
      <c r="AW132" s="130"/>
      <c r="AX132" s="130"/>
      <c r="AY132" s="130"/>
      <c r="AZ132" s="130"/>
      <c r="BA132" s="130"/>
      <c r="BB132" s="130"/>
      <c r="BC132" s="130"/>
      <c r="BD132" s="130"/>
      <c r="BE132" s="130"/>
      <c r="BF132" s="130"/>
      <c r="BG132" s="130"/>
      <c r="BH132" s="130"/>
      <c r="BI132" s="130"/>
      <c r="BJ132" s="130"/>
      <c r="BK132" s="130"/>
      <c r="BL132" s="130"/>
      <c r="BM132" s="130"/>
      <c r="BN132" s="130"/>
      <c r="BO132" s="130"/>
      <c r="BP132" s="130"/>
    </row>
    <row r="133" spans="1:68" s="136" customFormat="1">
      <c r="A133" s="202" t="s">
        <v>263</v>
      </c>
      <c r="B133" s="198" t="s">
        <v>269</v>
      </c>
      <c r="C133" s="201">
        <v>-3.0000000000000001E-3</v>
      </c>
      <c r="D133" s="200">
        <v>330</v>
      </c>
      <c r="E133" s="200">
        <v>46.2</v>
      </c>
      <c r="F133" s="200">
        <v>37.700000000000003</v>
      </c>
      <c r="G133" s="200">
        <v>8.77</v>
      </c>
      <c r="H133" s="200">
        <v>20</v>
      </c>
      <c r="I133" s="120"/>
      <c r="J133" s="120"/>
      <c r="K133" s="120"/>
      <c r="L133" s="12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0"/>
      <c r="AW133" s="130"/>
      <c r="AX133" s="130"/>
      <c r="AY133" s="130"/>
      <c r="AZ133" s="130"/>
      <c r="BA133" s="130"/>
      <c r="BB133" s="130"/>
      <c r="BC133" s="130"/>
      <c r="BD133" s="130"/>
      <c r="BE133" s="130"/>
      <c r="BF133" s="130"/>
      <c r="BG133" s="130"/>
      <c r="BH133" s="130"/>
      <c r="BI133" s="130"/>
      <c r="BJ133" s="130"/>
      <c r="BK133" s="130"/>
      <c r="BL133" s="130"/>
      <c r="BM133" s="130"/>
      <c r="BN133" s="130"/>
      <c r="BO133" s="130"/>
      <c r="BP133" s="130"/>
    </row>
    <row r="134" spans="1:68" s="136" customFormat="1">
      <c r="A134" s="202" t="s">
        <v>264</v>
      </c>
      <c r="B134" s="198" t="s">
        <v>270</v>
      </c>
      <c r="C134" s="201">
        <v>-3.0000000000000001E-3</v>
      </c>
      <c r="D134" s="200">
        <v>335</v>
      </c>
      <c r="E134" s="200">
        <v>46.4</v>
      </c>
      <c r="F134" s="200">
        <v>37.9</v>
      </c>
      <c r="G134" s="200">
        <v>8.85</v>
      </c>
      <c r="H134" s="200">
        <v>20</v>
      </c>
      <c r="I134" s="120"/>
      <c r="J134" s="120"/>
      <c r="K134" s="120"/>
      <c r="L134" s="12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130"/>
      <c r="AR134" s="130"/>
      <c r="AS134" s="130"/>
      <c r="AT134" s="130"/>
      <c r="AU134" s="130"/>
      <c r="AV134" s="130"/>
      <c r="AW134" s="130"/>
      <c r="AX134" s="130"/>
      <c r="AY134" s="130"/>
      <c r="AZ134" s="130"/>
      <c r="BA134" s="130"/>
      <c r="BB134" s="130"/>
      <c r="BC134" s="130"/>
      <c r="BD134" s="130"/>
      <c r="BE134" s="130"/>
      <c r="BF134" s="130"/>
      <c r="BG134" s="130"/>
      <c r="BH134" s="130"/>
      <c r="BI134" s="130"/>
      <c r="BJ134" s="130"/>
      <c r="BK134" s="130"/>
      <c r="BL134" s="130"/>
      <c r="BM134" s="130"/>
      <c r="BN134" s="130"/>
      <c r="BO134" s="130"/>
      <c r="BP134" s="130"/>
    </row>
    <row r="135" spans="1:68" s="136" customFormat="1">
      <c r="A135" s="202" t="s">
        <v>265</v>
      </c>
      <c r="B135" s="198" t="s">
        <v>271</v>
      </c>
      <c r="C135" s="201">
        <v>-3.0000000000000001E-3</v>
      </c>
      <c r="D135" s="200">
        <v>340</v>
      </c>
      <c r="E135" s="200">
        <v>46.5</v>
      </c>
      <c r="F135" s="200">
        <v>38</v>
      </c>
      <c r="G135" s="200">
        <v>8.9499999999999993</v>
      </c>
      <c r="H135" s="200">
        <v>20</v>
      </c>
      <c r="I135" s="120"/>
      <c r="J135" s="120"/>
      <c r="K135" s="120"/>
      <c r="L135" s="12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130"/>
      <c r="AS135" s="130"/>
      <c r="AT135" s="130"/>
      <c r="AU135" s="130"/>
      <c r="AV135" s="130"/>
      <c r="AW135" s="130"/>
      <c r="AX135" s="130"/>
      <c r="AY135" s="130"/>
      <c r="AZ135" s="130"/>
      <c r="BA135" s="130"/>
      <c r="BB135" s="130"/>
      <c r="BC135" s="130"/>
      <c r="BD135" s="130"/>
      <c r="BE135" s="130"/>
      <c r="BF135" s="130"/>
      <c r="BG135" s="130"/>
      <c r="BH135" s="130"/>
      <c r="BI135" s="130"/>
      <c r="BJ135" s="130"/>
      <c r="BK135" s="130"/>
      <c r="BL135" s="130"/>
      <c r="BM135" s="130"/>
      <c r="BN135" s="130"/>
      <c r="BO135" s="130"/>
      <c r="BP135" s="130"/>
    </row>
    <row r="136" spans="1:68" s="136" customFormat="1">
      <c r="A136" s="202" t="s">
        <v>266</v>
      </c>
      <c r="B136" s="198" t="s">
        <v>272</v>
      </c>
      <c r="C136" s="201">
        <v>-3.0000000000000001E-3</v>
      </c>
      <c r="D136" s="200">
        <v>345</v>
      </c>
      <c r="E136" s="200">
        <v>46.6</v>
      </c>
      <c r="F136" s="200">
        <v>38.1</v>
      </c>
      <c r="G136" s="200">
        <v>9.06</v>
      </c>
      <c r="H136" s="200">
        <v>20</v>
      </c>
      <c r="I136" s="120"/>
      <c r="J136" s="120"/>
      <c r="K136" s="120"/>
      <c r="L136" s="12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130"/>
      <c r="AS136" s="130"/>
      <c r="AT136" s="130"/>
      <c r="AU136" s="130"/>
      <c r="AV136" s="130"/>
      <c r="AW136" s="130"/>
      <c r="AX136" s="130"/>
      <c r="AY136" s="130"/>
      <c r="AZ136" s="130"/>
      <c r="BA136" s="130"/>
      <c r="BB136" s="130"/>
      <c r="BC136" s="130"/>
      <c r="BD136" s="130"/>
      <c r="BE136" s="130"/>
      <c r="BF136" s="130"/>
      <c r="BG136" s="130"/>
      <c r="BH136" s="130"/>
      <c r="BI136" s="130"/>
      <c r="BJ136" s="130"/>
      <c r="BK136" s="130"/>
      <c r="BL136" s="130"/>
      <c r="BM136" s="130"/>
      <c r="BN136" s="130"/>
      <c r="BO136" s="130"/>
      <c r="BP136" s="130"/>
    </row>
    <row r="137" spans="1:68" s="136" customFormat="1">
      <c r="A137" s="202" t="s">
        <v>267</v>
      </c>
      <c r="B137" s="198" t="s">
        <v>273</v>
      </c>
      <c r="C137" s="201">
        <v>-3.0000000000000001E-3</v>
      </c>
      <c r="D137" s="200">
        <v>350</v>
      </c>
      <c r="E137" s="200">
        <v>46.7</v>
      </c>
      <c r="F137" s="200">
        <v>38.200000000000003</v>
      </c>
      <c r="G137" s="200">
        <v>9.16</v>
      </c>
      <c r="H137" s="200">
        <v>20</v>
      </c>
      <c r="I137" s="120"/>
      <c r="J137" s="120"/>
      <c r="K137" s="120"/>
      <c r="L137" s="12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0"/>
      <c r="AS137" s="130"/>
      <c r="AT137" s="130"/>
      <c r="AU137" s="130"/>
      <c r="AV137" s="130"/>
      <c r="AW137" s="130"/>
      <c r="AX137" s="130"/>
      <c r="AY137" s="130"/>
      <c r="AZ137" s="130"/>
      <c r="BA137" s="130"/>
      <c r="BB137" s="130"/>
      <c r="BC137" s="130"/>
      <c r="BD137" s="130"/>
      <c r="BE137" s="130"/>
      <c r="BF137" s="130"/>
      <c r="BG137" s="130"/>
      <c r="BH137" s="130"/>
      <c r="BI137" s="130"/>
      <c r="BJ137" s="130"/>
      <c r="BK137" s="130"/>
      <c r="BL137" s="130"/>
      <c r="BM137" s="130"/>
      <c r="BN137" s="130"/>
      <c r="BO137" s="130"/>
      <c r="BP137" s="130"/>
    </row>
    <row r="138" spans="1:68" s="136" customFormat="1">
      <c r="A138" s="202" t="s">
        <v>268</v>
      </c>
      <c r="B138" s="198" t="s">
        <v>274</v>
      </c>
      <c r="C138" s="201">
        <v>-3.0000000000000001E-3</v>
      </c>
      <c r="D138" s="200">
        <v>355</v>
      </c>
      <c r="E138" s="200">
        <v>46.8</v>
      </c>
      <c r="F138" s="200">
        <v>38.299999999999997</v>
      </c>
      <c r="G138" s="200">
        <v>9.27</v>
      </c>
      <c r="H138" s="200">
        <v>20</v>
      </c>
      <c r="I138" s="120"/>
      <c r="J138" s="120"/>
      <c r="K138" s="120"/>
      <c r="L138" s="12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0"/>
      <c r="AW138" s="130"/>
      <c r="AX138" s="130"/>
      <c r="AY138" s="130"/>
      <c r="AZ138" s="130"/>
      <c r="BA138" s="130"/>
      <c r="BB138" s="130"/>
      <c r="BC138" s="130"/>
      <c r="BD138" s="130"/>
      <c r="BE138" s="130"/>
      <c r="BF138" s="130"/>
      <c r="BG138" s="130"/>
      <c r="BH138" s="130"/>
      <c r="BI138" s="130"/>
      <c r="BJ138" s="130"/>
      <c r="BK138" s="130"/>
      <c r="BL138" s="130"/>
      <c r="BM138" s="130"/>
      <c r="BN138" s="130"/>
      <c r="BO138" s="130"/>
      <c r="BP138" s="130"/>
    </row>
    <row r="139" spans="1:68" s="136" customFormat="1">
      <c r="A139" s="202" t="s">
        <v>462</v>
      </c>
      <c r="B139" s="198" t="s">
        <v>467</v>
      </c>
      <c r="C139" s="201">
        <v>-3.2000000000000002E-3</v>
      </c>
      <c r="D139" s="200">
        <v>315</v>
      </c>
      <c r="E139" s="200">
        <v>44.2</v>
      </c>
      <c r="F139" s="200">
        <v>36.200000000000003</v>
      </c>
      <c r="G139" s="200">
        <v>8.84</v>
      </c>
      <c r="H139" s="200">
        <v>20</v>
      </c>
      <c r="I139" s="120"/>
      <c r="J139" s="120"/>
      <c r="K139" s="120"/>
      <c r="L139" s="12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0"/>
      <c r="AW139" s="130"/>
      <c r="AX139" s="130"/>
      <c r="AY139" s="130"/>
      <c r="AZ139" s="130"/>
      <c r="BA139" s="130"/>
      <c r="BB139" s="130"/>
      <c r="BC139" s="130"/>
      <c r="BD139" s="130"/>
      <c r="BE139" s="130"/>
      <c r="BF139" s="130"/>
      <c r="BG139" s="130"/>
      <c r="BH139" s="130"/>
      <c r="BI139" s="130"/>
      <c r="BJ139" s="130"/>
      <c r="BK139" s="130"/>
      <c r="BL139" s="130"/>
      <c r="BM139" s="130"/>
      <c r="BN139" s="130"/>
      <c r="BO139" s="130"/>
      <c r="BP139" s="130"/>
    </row>
    <row r="140" spans="1:68" s="136" customFormat="1">
      <c r="A140" s="202" t="s">
        <v>463</v>
      </c>
      <c r="B140" s="198" t="s">
        <v>468</v>
      </c>
      <c r="C140" s="201">
        <v>-3.2000000000000002E-3</v>
      </c>
      <c r="D140" s="200">
        <v>320</v>
      </c>
      <c r="E140" s="200">
        <v>44.2</v>
      </c>
      <c r="F140" s="200">
        <v>36.200000000000003</v>
      </c>
      <c r="G140" s="200">
        <v>8.84</v>
      </c>
      <c r="H140" s="200">
        <v>20</v>
      </c>
      <c r="I140" s="120"/>
      <c r="J140" s="120"/>
      <c r="K140" s="120"/>
      <c r="L140" s="12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130"/>
      <c r="AS140" s="130"/>
      <c r="AT140" s="130"/>
      <c r="AU140" s="130"/>
      <c r="AV140" s="130"/>
      <c r="AW140" s="130"/>
      <c r="AX140" s="130"/>
      <c r="AY140" s="130"/>
      <c r="AZ140" s="130"/>
      <c r="BA140" s="130"/>
      <c r="BB140" s="130"/>
      <c r="BC140" s="130"/>
      <c r="BD140" s="130"/>
      <c r="BE140" s="130"/>
      <c r="BF140" s="130"/>
      <c r="BG140" s="130"/>
      <c r="BH140" s="130"/>
      <c r="BI140" s="130"/>
      <c r="BJ140" s="130"/>
      <c r="BK140" s="130"/>
      <c r="BL140" s="130"/>
      <c r="BM140" s="130"/>
      <c r="BN140" s="130"/>
      <c r="BO140" s="130"/>
      <c r="BP140" s="130"/>
    </row>
    <row r="141" spans="1:68" s="136" customFormat="1">
      <c r="A141" s="202" t="s">
        <v>464</v>
      </c>
      <c r="B141" s="198" t="s">
        <v>469</v>
      </c>
      <c r="C141" s="201">
        <v>-3.2000000000000002E-3</v>
      </c>
      <c r="D141" s="200">
        <v>325</v>
      </c>
      <c r="E141" s="200">
        <v>44.5</v>
      </c>
      <c r="F141" s="200">
        <v>36.700000000000003</v>
      </c>
      <c r="G141" s="200">
        <v>8.86</v>
      </c>
      <c r="H141" s="200">
        <v>20</v>
      </c>
      <c r="I141" s="120"/>
      <c r="J141" s="120"/>
      <c r="K141" s="120"/>
      <c r="L141" s="12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0"/>
      <c r="AZ141" s="130"/>
      <c r="BA141" s="130"/>
      <c r="BB141" s="130"/>
      <c r="BC141" s="130"/>
      <c r="BD141" s="130"/>
      <c r="BE141" s="130"/>
      <c r="BF141" s="130"/>
      <c r="BG141" s="130"/>
      <c r="BH141" s="130"/>
      <c r="BI141" s="130"/>
      <c r="BJ141" s="130"/>
      <c r="BK141" s="130"/>
      <c r="BL141" s="130"/>
      <c r="BM141" s="130"/>
      <c r="BN141" s="130"/>
      <c r="BO141" s="130"/>
      <c r="BP141" s="130"/>
    </row>
    <row r="142" spans="1:68" s="136" customFormat="1">
      <c r="A142" s="202" t="s">
        <v>465</v>
      </c>
      <c r="B142" s="198" t="s">
        <v>470</v>
      </c>
      <c r="C142" s="201">
        <v>-3.2000000000000002E-3</v>
      </c>
      <c r="D142" s="200">
        <v>325</v>
      </c>
      <c r="E142" s="200">
        <v>44.3</v>
      </c>
      <c r="F142" s="200">
        <v>36.4</v>
      </c>
      <c r="G142" s="200">
        <v>8.93</v>
      </c>
      <c r="H142" s="200">
        <v>20</v>
      </c>
      <c r="I142" s="120"/>
      <c r="J142" s="120"/>
      <c r="K142" s="120"/>
      <c r="L142" s="12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c r="AT142" s="130"/>
      <c r="AU142" s="130"/>
      <c r="AV142" s="130"/>
      <c r="AW142" s="130"/>
      <c r="AX142" s="130"/>
      <c r="AY142" s="130"/>
      <c r="AZ142" s="130"/>
      <c r="BA142" s="130"/>
      <c r="BB142" s="130"/>
      <c r="BC142" s="130"/>
      <c r="BD142" s="130"/>
      <c r="BE142" s="130"/>
      <c r="BF142" s="130"/>
      <c r="BG142" s="130"/>
      <c r="BH142" s="130"/>
      <c r="BI142" s="130"/>
      <c r="BJ142" s="130"/>
      <c r="BK142" s="130"/>
      <c r="BL142" s="130"/>
      <c r="BM142" s="130"/>
      <c r="BN142" s="130"/>
      <c r="BO142" s="130"/>
      <c r="BP142" s="130"/>
    </row>
    <row r="143" spans="1:68" s="136" customFormat="1">
      <c r="A143" s="202" t="s">
        <v>466</v>
      </c>
      <c r="B143" s="198" t="s">
        <v>471</v>
      </c>
      <c r="C143" s="201">
        <v>-3.2000000000000002E-3</v>
      </c>
      <c r="D143" s="200">
        <v>330</v>
      </c>
      <c r="E143" s="200">
        <v>44.5</v>
      </c>
      <c r="F143" s="200">
        <v>36.6</v>
      </c>
      <c r="G143" s="200">
        <v>9.02</v>
      </c>
      <c r="H143" s="200">
        <v>20</v>
      </c>
      <c r="I143" s="120"/>
      <c r="J143" s="120"/>
      <c r="K143" s="120"/>
      <c r="L143" s="12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130"/>
      <c r="AS143" s="130"/>
      <c r="AT143" s="130"/>
      <c r="AU143" s="130"/>
      <c r="AV143" s="130"/>
      <c r="AW143" s="130"/>
      <c r="AX143" s="130"/>
      <c r="AY143" s="130"/>
      <c r="AZ143" s="130"/>
      <c r="BA143" s="130"/>
      <c r="BB143" s="130"/>
      <c r="BC143" s="130"/>
      <c r="BD143" s="130"/>
      <c r="BE143" s="130"/>
      <c r="BF143" s="130"/>
      <c r="BG143" s="130"/>
      <c r="BH143" s="130"/>
      <c r="BI143" s="130"/>
      <c r="BJ143" s="130"/>
      <c r="BK143" s="130"/>
      <c r="BL143" s="130"/>
      <c r="BM143" s="130"/>
      <c r="BN143" s="130"/>
      <c r="BO143" s="130"/>
      <c r="BP143" s="130"/>
    </row>
    <row r="144" spans="1:68" s="136" customFormat="1">
      <c r="A144" s="202" t="s">
        <v>472</v>
      </c>
      <c r="B144" s="198" t="s">
        <v>473</v>
      </c>
      <c r="C144" s="201">
        <v>-3.2000000000000002E-3</v>
      </c>
      <c r="D144" s="200">
        <v>390</v>
      </c>
      <c r="E144" s="200">
        <v>41.2</v>
      </c>
      <c r="F144" s="200">
        <v>33.6</v>
      </c>
      <c r="G144" s="200">
        <v>8.52</v>
      </c>
      <c r="H144" s="200">
        <v>20</v>
      </c>
      <c r="I144" s="120"/>
      <c r="J144" s="120"/>
      <c r="K144" s="120"/>
      <c r="L144" s="12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0"/>
      <c r="AW144" s="130"/>
      <c r="AX144" s="130"/>
      <c r="AY144" s="130"/>
      <c r="AZ144" s="130"/>
      <c r="BA144" s="130"/>
      <c r="BB144" s="130"/>
      <c r="BC144" s="130"/>
      <c r="BD144" s="130"/>
      <c r="BE144" s="130"/>
      <c r="BF144" s="130"/>
      <c r="BG144" s="130"/>
      <c r="BH144" s="130"/>
      <c r="BI144" s="130"/>
      <c r="BJ144" s="130"/>
      <c r="BK144" s="130"/>
      <c r="BL144" s="130"/>
      <c r="BM144" s="130"/>
      <c r="BN144" s="130"/>
      <c r="BO144" s="130"/>
      <c r="BP144" s="130"/>
    </row>
    <row r="145" spans="1:68" s="136" customFormat="1">
      <c r="A145" s="202" t="s">
        <v>475</v>
      </c>
      <c r="B145" s="198" t="s">
        <v>476</v>
      </c>
      <c r="C145" s="201">
        <v>-3.2000000000000002E-3</v>
      </c>
      <c r="D145" s="200">
        <v>395</v>
      </c>
      <c r="E145" s="200">
        <v>41.4</v>
      </c>
      <c r="F145" s="200">
        <v>33.9</v>
      </c>
      <c r="G145" s="200">
        <v>8.6</v>
      </c>
      <c r="H145" s="200">
        <v>20</v>
      </c>
      <c r="I145" s="120"/>
      <c r="J145" s="120"/>
      <c r="K145" s="120"/>
      <c r="L145" s="12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130"/>
      <c r="AS145" s="130"/>
      <c r="AT145" s="130"/>
      <c r="AU145" s="130"/>
      <c r="AV145" s="130"/>
      <c r="AW145" s="130"/>
      <c r="AX145" s="130"/>
      <c r="AY145" s="130"/>
      <c r="AZ145" s="130"/>
      <c r="BA145" s="130"/>
      <c r="BB145" s="130"/>
      <c r="BC145" s="130"/>
      <c r="BD145" s="130"/>
      <c r="BE145" s="130"/>
      <c r="BF145" s="130"/>
      <c r="BG145" s="130"/>
      <c r="BH145" s="130"/>
      <c r="BI145" s="130"/>
      <c r="BJ145" s="130"/>
      <c r="BK145" s="130"/>
      <c r="BL145" s="130"/>
      <c r="BM145" s="130"/>
      <c r="BN145" s="130"/>
      <c r="BO145" s="130"/>
      <c r="BP145" s="130"/>
    </row>
    <row r="146" spans="1:68" s="136" customFormat="1">
      <c r="A146" s="202" t="s">
        <v>474</v>
      </c>
      <c r="B146" s="198" t="s">
        <v>477</v>
      </c>
      <c r="C146" s="201">
        <v>-3.2000000000000002E-3</v>
      </c>
      <c r="D146" s="200">
        <v>400</v>
      </c>
      <c r="E146" s="200">
        <v>41.6</v>
      </c>
      <c r="F146" s="200">
        <v>34.1</v>
      </c>
      <c r="G146" s="200">
        <v>8.6</v>
      </c>
      <c r="H146" s="200">
        <v>20</v>
      </c>
      <c r="I146" s="120"/>
      <c r="J146" s="120"/>
      <c r="K146" s="120"/>
      <c r="L146" s="12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130"/>
      <c r="AS146" s="130"/>
      <c r="AT146" s="130"/>
      <c r="AU146" s="130"/>
      <c r="AV146" s="130"/>
      <c r="AW146" s="130"/>
      <c r="AX146" s="130"/>
      <c r="AY146" s="130"/>
      <c r="AZ146" s="130"/>
      <c r="BA146" s="130"/>
      <c r="BB146" s="130"/>
      <c r="BC146" s="130"/>
      <c r="BD146" s="130"/>
      <c r="BE146" s="130"/>
      <c r="BF146" s="130"/>
      <c r="BG146" s="130"/>
      <c r="BH146" s="130"/>
      <c r="BI146" s="130"/>
      <c r="BJ146" s="130"/>
      <c r="BK146" s="130"/>
      <c r="BL146" s="130"/>
      <c r="BM146" s="130"/>
      <c r="BN146" s="130"/>
      <c r="BO146" s="130"/>
      <c r="BP146" s="130"/>
    </row>
    <row r="147" spans="1:68" s="135" customFormat="1">
      <c r="A147" s="198" t="s">
        <v>93</v>
      </c>
      <c r="B147" s="198" t="s">
        <v>94</v>
      </c>
      <c r="C147" s="199">
        <v>-3.0000000000000001E-3</v>
      </c>
      <c r="D147" s="200">
        <v>270</v>
      </c>
      <c r="E147" s="200">
        <v>39.200000000000003</v>
      </c>
      <c r="F147" s="200">
        <v>30.9</v>
      </c>
      <c r="G147" s="200">
        <v>8.81</v>
      </c>
      <c r="H147" s="200">
        <v>20</v>
      </c>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c r="BI147" s="120"/>
      <c r="BJ147" s="120"/>
      <c r="BK147" s="120"/>
      <c r="BL147" s="120"/>
      <c r="BM147" s="120"/>
      <c r="BN147" s="120"/>
      <c r="BO147" s="120"/>
      <c r="BP147" s="120"/>
    </row>
    <row r="148" spans="1:68" s="135" customFormat="1">
      <c r="A148" s="198" t="s">
        <v>164</v>
      </c>
      <c r="B148" s="198" t="s">
        <v>160</v>
      </c>
      <c r="C148" s="199">
        <v>-3.0000000000000001E-3</v>
      </c>
      <c r="D148" s="200">
        <v>285</v>
      </c>
      <c r="E148" s="200">
        <v>39.700000000000003</v>
      </c>
      <c r="F148" s="200">
        <v>31.3</v>
      </c>
      <c r="G148" s="200">
        <v>9.1999999999999993</v>
      </c>
      <c r="H148" s="200">
        <v>20</v>
      </c>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0"/>
    </row>
    <row r="149" spans="1:68" s="135" customFormat="1">
      <c r="A149" s="198" t="s">
        <v>165</v>
      </c>
      <c r="B149" s="198" t="s">
        <v>161</v>
      </c>
      <c r="C149" s="199">
        <v>-3.0000000000000001E-3</v>
      </c>
      <c r="D149" s="200">
        <v>290</v>
      </c>
      <c r="E149" s="200">
        <v>39.9</v>
      </c>
      <c r="F149" s="200">
        <v>31.4</v>
      </c>
      <c r="G149" s="200">
        <v>9.33</v>
      </c>
      <c r="H149" s="200">
        <v>20</v>
      </c>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row>
    <row r="150" spans="1:68" s="135" customFormat="1">
      <c r="A150" s="198" t="s">
        <v>166</v>
      </c>
      <c r="B150" s="198" t="s">
        <v>162</v>
      </c>
      <c r="C150" s="199">
        <v>-3.0000000000000001E-3</v>
      </c>
      <c r="D150" s="200">
        <v>295</v>
      </c>
      <c r="E150" s="200">
        <v>40</v>
      </c>
      <c r="F150" s="200">
        <v>31.5</v>
      </c>
      <c r="G150" s="200">
        <v>9.4499999999999993</v>
      </c>
      <c r="H150" s="200">
        <v>20</v>
      </c>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row>
    <row r="151" spans="1:68" s="135" customFormat="1">
      <c r="A151" s="198" t="s">
        <v>167</v>
      </c>
      <c r="B151" s="198" t="s">
        <v>163</v>
      </c>
      <c r="C151" s="199">
        <v>-3.0000000000000001E-3</v>
      </c>
      <c r="D151" s="200">
        <v>300</v>
      </c>
      <c r="E151" s="200">
        <v>40.1</v>
      </c>
      <c r="F151" s="200">
        <v>31.6</v>
      </c>
      <c r="G151" s="200">
        <v>9.57</v>
      </c>
      <c r="H151" s="200">
        <v>20</v>
      </c>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row>
    <row r="152" spans="1:68" s="135" customFormat="1">
      <c r="A152" s="198" t="s">
        <v>168</v>
      </c>
      <c r="B152" s="198" t="s">
        <v>171</v>
      </c>
      <c r="C152" s="201">
        <v>-3.0400000000000002E-3</v>
      </c>
      <c r="D152" s="200">
        <v>340</v>
      </c>
      <c r="E152" s="200">
        <v>47.6</v>
      </c>
      <c r="F152" s="200">
        <v>38</v>
      </c>
      <c r="G152" s="200">
        <v>9.01</v>
      </c>
      <c r="H152" s="200">
        <v>20</v>
      </c>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row>
    <row r="153" spans="1:68" s="135" customFormat="1">
      <c r="A153" s="198" t="s">
        <v>169</v>
      </c>
      <c r="B153" s="198" t="s">
        <v>172</v>
      </c>
      <c r="C153" s="201">
        <v>-3.0400000000000002E-3</v>
      </c>
      <c r="D153" s="200">
        <v>345</v>
      </c>
      <c r="E153" s="200">
        <v>47.8</v>
      </c>
      <c r="F153" s="200">
        <v>38.200000000000003</v>
      </c>
      <c r="G153" s="200">
        <v>9.1</v>
      </c>
      <c r="H153" s="200">
        <v>20</v>
      </c>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row>
    <row r="154" spans="1:68" s="135" customFormat="1">
      <c r="A154" s="198" t="s">
        <v>170</v>
      </c>
      <c r="B154" s="198" t="s">
        <v>173</v>
      </c>
      <c r="C154" s="201">
        <v>-3.0400000000000002E-3</v>
      </c>
      <c r="D154" s="200">
        <v>350</v>
      </c>
      <c r="E154" s="200">
        <v>48</v>
      </c>
      <c r="F154" s="200">
        <v>38.4</v>
      </c>
      <c r="G154" s="200">
        <v>9.17</v>
      </c>
      <c r="H154" s="200">
        <v>20</v>
      </c>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0"/>
    </row>
    <row r="155" spans="1:68" s="135" customFormat="1">
      <c r="A155" s="202" t="s">
        <v>68</v>
      </c>
      <c r="B155" s="198" t="s">
        <v>85</v>
      </c>
      <c r="C155" s="201">
        <v>-2.3999999999999998E-3</v>
      </c>
      <c r="D155" s="200">
        <v>150</v>
      </c>
      <c r="E155" s="200">
        <v>80.8</v>
      </c>
      <c r="F155" s="200">
        <v>62.7</v>
      </c>
      <c r="G155" s="200">
        <v>2.39</v>
      </c>
      <c r="H155" s="200">
        <v>20</v>
      </c>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0"/>
    </row>
    <row r="156" spans="1:68" s="135" customFormat="1">
      <c r="A156" s="202" t="s">
        <v>79</v>
      </c>
      <c r="B156" s="198" t="s">
        <v>80</v>
      </c>
      <c r="C156" s="201">
        <v>-3.3500000000000001E-3</v>
      </c>
      <c r="D156" s="200">
        <v>275</v>
      </c>
      <c r="E156" s="200">
        <v>38.6</v>
      </c>
      <c r="F156" s="200">
        <v>31.5</v>
      </c>
      <c r="G156" s="200">
        <v>8.74</v>
      </c>
      <c r="H156" s="200">
        <v>20</v>
      </c>
      <c r="I156" s="130"/>
      <c r="J156" s="130"/>
      <c r="K156" s="130"/>
      <c r="L156" s="130"/>
      <c r="M156" s="120"/>
      <c r="N156" s="120"/>
      <c r="O156" s="132"/>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20"/>
      <c r="BJ156" s="120"/>
      <c r="BK156" s="120"/>
      <c r="BL156" s="120"/>
      <c r="BM156" s="120"/>
      <c r="BN156" s="120"/>
      <c r="BO156" s="120"/>
      <c r="BP156" s="120"/>
    </row>
    <row r="157" spans="1:68" s="135" customFormat="1">
      <c r="A157" s="202" t="s">
        <v>251</v>
      </c>
      <c r="B157" s="198" t="s">
        <v>253</v>
      </c>
      <c r="C157" s="201">
        <v>-3.3500000000000001E-3</v>
      </c>
      <c r="D157" s="200">
        <v>315</v>
      </c>
      <c r="E157" s="200">
        <v>45.9</v>
      </c>
      <c r="F157" s="200">
        <v>36.5</v>
      </c>
      <c r="G157" s="200">
        <v>8.6199999999999992</v>
      </c>
      <c r="H157" s="200">
        <v>20</v>
      </c>
      <c r="I157" s="130"/>
      <c r="J157" s="130"/>
      <c r="K157" s="130"/>
      <c r="L157" s="130"/>
      <c r="M157" s="120"/>
      <c r="N157" s="120"/>
      <c r="O157" s="132"/>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row>
    <row r="158" spans="1:68" s="135" customFormat="1">
      <c r="A158" s="202" t="s">
        <v>252</v>
      </c>
      <c r="B158" s="198" t="s">
        <v>254</v>
      </c>
      <c r="C158" s="201">
        <v>-3.3500000000000001E-3</v>
      </c>
      <c r="D158" s="200">
        <v>320</v>
      </c>
      <c r="E158" s="200">
        <v>46.1</v>
      </c>
      <c r="F158" s="200">
        <v>36.799999999999997</v>
      </c>
      <c r="G158" s="200">
        <v>8.69</v>
      </c>
      <c r="H158" s="200">
        <v>20</v>
      </c>
      <c r="I158" s="130"/>
      <c r="J158" s="130"/>
      <c r="K158" s="130"/>
      <c r="L158" s="130"/>
      <c r="M158" s="120"/>
      <c r="N158" s="120"/>
      <c r="O158" s="132"/>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c r="BI158" s="120"/>
      <c r="BJ158" s="120"/>
      <c r="BK158" s="120"/>
      <c r="BL158" s="120"/>
      <c r="BM158" s="120"/>
      <c r="BN158" s="120"/>
      <c r="BO158" s="120"/>
      <c r="BP158" s="120"/>
    </row>
    <row r="159" spans="1:68" s="135" customFormat="1">
      <c r="A159" s="202" t="s">
        <v>69</v>
      </c>
      <c r="B159" s="198" t="s">
        <v>81</v>
      </c>
      <c r="C159" s="201">
        <v>-3.3500000000000001E-3</v>
      </c>
      <c r="D159" s="200">
        <v>325</v>
      </c>
      <c r="E159" s="200">
        <v>46.4</v>
      </c>
      <c r="F159" s="200">
        <v>37.1</v>
      </c>
      <c r="G159" s="200">
        <v>8.76</v>
      </c>
      <c r="H159" s="200">
        <v>20</v>
      </c>
      <c r="I159" s="130"/>
      <c r="J159" s="130"/>
      <c r="K159" s="130"/>
      <c r="L159" s="130"/>
      <c r="M159" s="120"/>
      <c r="N159" s="120"/>
      <c r="O159" s="132"/>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row>
    <row r="160" spans="1:68" s="135" customFormat="1">
      <c r="A160" s="202" t="s">
        <v>67</v>
      </c>
      <c r="B160" s="208" t="s">
        <v>86</v>
      </c>
      <c r="C160" s="201">
        <v>-3.3999999999999998E-3</v>
      </c>
      <c r="D160" s="200">
        <v>330</v>
      </c>
      <c r="E160" s="200">
        <v>46.5</v>
      </c>
      <c r="F160" s="200">
        <v>37.5</v>
      </c>
      <c r="G160" s="200">
        <v>8.8000000000000007</v>
      </c>
      <c r="H160" s="200">
        <v>20</v>
      </c>
      <c r="I160" s="120"/>
      <c r="J160" s="120"/>
      <c r="K160" s="120"/>
      <c r="L160" s="120"/>
      <c r="M160" s="120"/>
      <c r="N160" s="120"/>
      <c r="O160" s="132"/>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row>
    <row r="161" spans="1:68" s="135" customFormat="1">
      <c r="A161" s="202" t="s">
        <v>110</v>
      </c>
      <c r="B161" s="208" t="s">
        <v>111</v>
      </c>
      <c r="C161" s="201">
        <v>-3.3500000000000001E-3</v>
      </c>
      <c r="D161" s="200">
        <v>340</v>
      </c>
      <c r="E161" s="200">
        <v>46</v>
      </c>
      <c r="F161" s="200">
        <v>37.799999999999997</v>
      </c>
      <c r="G161" s="200">
        <v>8.99</v>
      </c>
      <c r="H161" s="200">
        <v>20</v>
      </c>
      <c r="I161" s="120"/>
      <c r="J161" s="120"/>
      <c r="K161" s="120"/>
      <c r="L161" s="120"/>
      <c r="M161" s="120"/>
      <c r="N161" s="120"/>
      <c r="O161" s="132"/>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row>
    <row r="162" spans="1:68" s="135" customFormat="1">
      <c r="A162" s="202" t="s">
        <v>324</v>
      </c>
      <c r="B162" s="208" t="s">
        <v>325</v>
      </c>
      <c r="C162" s="201">
        <v>-2.7000000000000001E-3</v>
      </c>
      <c r="D162" s="200">
        <v>320</v>
      </c>
      <c r="E162" s="200">
        <v>64.8</v>
      </c>
      <c r="F162" s="200">
        <v>54.7</v>
      </c>
      <c r="G162" s="200">
        <v>5.86</v>
      </c>
      <c r="H162" s="200">
        <v>20</v>
      </c>
      <c r="I162" s="120"/>
      <c r="J162" s="120"/>
      <c r="K162" s="120"/>
      <c r="L162" s="120"/>
      <c r="M162" s="120"/>
      <c r="N162" s="120"/>
      <c r="O162" s="132"/>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0"/>
    </row>
    <row r="163" spans="1:68" s="135" customFormat="1">
      <c r="A163" s="202" t="s">
        <v>503</v>
      </c>
      <c r="B163" s="209" t="s">
        <v>323</v>
      </c>
      <c r="C163" s="201">
        <v>-2.7000000000000001E-3</v>
      </c>
      <c r="D163" s="200">
        <v>327</v>
      </c>
      <c r="E163" s="200">
        <v>64.900000000000006</v>
      </c>
      <c r="F163" s="200">
        <v>54.7</v>
      </c>
      <c r="G163" s="200">
        <v>5.98</v>
      </c>
      <c r="H163" s="200">
        <v>20</v>
      </c>
      <c r="I163" s="130"/>
      <c r="J163" s="130"/>
      <c r="K163" s="130"/>
      <c r="L163" s="130"/>
      <c r="M163" s="120"/>
      <c r="N163" s="120"/>
      <c r="O163" s="132"/>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c r="BG163" s="120"/>
      <c r="BH163" s="120"/>
      <c r="BI163" s="120"/>
      <c r="BJ163" s="120"/>
      <c r="BK163" s="120"/>
      <c r="BL163" s="120"/>
      <c r="BM163" s="120"/>
      <c r="BN163" s="120"/>
      <c r="BO163" s="120"/>
      <c r="BP163" s="120"/>
    </row>
    <row r="164" spans="1:68" s="136" customFormat="1">
      <c r="A164" s="202" t="s">
        <v>313</v>
      </c>
      <c r="B164" s="198" t="s">
        <v>317</v>
      </c>
      <c r="C164" s="201">
        <v>-3.3999999999999998E-3</v>
      </c>
      <c r="D164" s="200">
        <v>330</v>
      </c>
      <c r="E164" s="200">
        <v>50.9</v>
      </c>
      <c r="F164" s="200">
        <v>41.9</v>
      </c>
      <c r="G164" s="200">
        <v>7.88</v>
      </c>
      <c r="H164" s="200">
        <v>20</v>
      </c>
      <c r="I164" s="130"/>
      <c r="J164" s="130"/>
      <c r="K164" s="130"/>
      <c r="L164" s="130"/>
      <c r="M164" s="120"/>
      <c r="N164" s="120"/>
      <c r="O164" s="132"/>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row>
    <row r="165" spans="1:68" s="136" customFormat="1">
      <c r="A165" s="202" t="s">
        <v>312</v>
      </c>
      <c r="B165" s="198" t="s">
        <v>318</v>
      </c>
      <c r="C165" s="201">
        <v>-3.3999999999999998E-3</v>
      </c>
      <c r="D165" s="200">
        <v>335</v>
      </c>
      <c r="E165" s="200">
        <v>51.1</v>
      </c>
      <c r="F165" s="200">
        <v>42.2</v>
      </c>
      <c r="G165" s="200">
        <v>7.94</v>
      </c>
      <c r="H165" s="200">
        <v>20</v>
      </c>
      <c r="I165" s="130"/>
      <c r="J165" s="130"/>
      <c r="K165" s="130"/>
      <c r="L165" s="130"/>
      <c r="M165" s="120"/>
      <c r="N165" s="120"/>
      <c r="O165" s="132"/>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c r="BI165" s="120"/>
      <c r="BJ165" s="120"/>
      <c r="BK165" s="120"/>
      <c r="BL165" s="120"/>
      <c r="BM165" s="120"/>
      <c r="BN165" s="120"/>
      <c r="BO165" s="120"/>
      <c r="BP165" s="120"/>
    </row>
    <row r="166" spans="1:68" s="136" customFormat="1">
      <c r="A166" s="202" t="s">
        <v>314</v>
      </c>
      <c r="B166" s="198" t="s">
        <v>319</v>
      </c>
      <c r="C166" s="201">
        <v>-3.3999999999999998E-3</v>
      </c>
      <c r="D166" s="200">
        <v>340</v>
      </c>
      <c r="E166" s="200">
        <v>51.3</v>
      </c>
      <c r="F166" s="200">
        <v>42.5</v>
      </c>
      <c r="G166" s="200">
        <v>8</v>
      </c>
      <c r="H166" s="200">
        <v>20</v>
      </c>
      <c r="I166" s="130"/>
      <c r="J166" s="130"/>
      <c r="K166" s="130"/>
      <c r="L166" s="130"/>
      <c r="M166" s="120"/>
      <c r="N166" s="120"/>
      <c r="O166" s="132"/>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row>
    <row r="167" spans="1:68" s="136" customFormat="1">
      <c r="A167" s="202" t="s">
        <v>315</v>
      </c>
      <c r="B167" s="198" t="s">
        <v>320</v>
      </c>
      <c r="C167" s="201">
        <v>-3.3999999999999998E-3</v>
      </c>
      <c r="D167" s="200">
        <v>345</v>
      </c>
      <c r="E167" s="200">
        <v>51.5</v>
      </c>
      <c r="F167" s="200">
        <v>42.8</v>
      </c>
      <c r="G167" s="200">
        <v>8.06</v>
      </c>
      <c r="H167" s="200">
        <v>20</v>
      </c>
      <c r="I167" s="130"/>
      <c r="J167" s="130"/>
      <c r="K167" s="130"/>
      <c r="L167" s="130"/>
      <c r="M167" s="120"/>
      <c r="N167" s="120"/>
      <c r="O167" s="132"/>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row>
    <row r="168" spans="1:68" s="136" customFormat="1">
      <c r="A168" s="202" t="s">
        <v>316</v>
      </c>
      <c r="B168" s="198" t="s">
        <v>321</v>
      </c>
      <c r="C168" s="201">
        <v>-3.3999999999999998E-3</v>
      </c>
      <c r="D168" s="200">
        <v>350</v>
      </c>
      <c r="E168" s="200">
        <v>51.7</v>
      </c>
      <c r="F168" s="200">
        <v>43.1</v>
      </c>
      <c r="G168" s="200">
        <v>8.1199999999999992</v>
      </c>
      <c r="H168" s="200">
        <v>20</v>
      </c>
      <c r="I168" s="130"/>
      <c r="J168" s="130"/>
      <c r="K168" s="130"/>
      <c r="L168" s="130"/>
      <c r="M168" s="120"/>
      <c r="N168" s="120"/>
      <c r="O168" s="132"/>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0"/>
      <c r="BO168" s="120"/>
      <c r="BP168" s="120"/>
    </row>
    <row r="169" spans="1:68" s="136" customFormat="1">
      <c r="A169" s="202" t="s">
        <v>311</v>
      </c>
      <c r="B169" s="198" t="s">
        <v>322</v>
      </c>
      <c r="C169" s="201">
        <v>-3.3999999999999998E-3</v>
      </c>
      <c r="D169" s="200">
        <v>355</v>
      </c>
      <c r="E169" s="200">
        <v>51.9</v>
      </c>
      <c r="F169" s="200">
        <v>43.4</v>
      </c>
      <c r="G169" s="200">
        <v>8.18</v>
      </c>
      <c r="H169" s="200">
        <v>20</v>
      </c>
      <c r="I169" s="130"/>
      <c r="J169" s="130"/>
      <c r="K169" s="130"/>
      <c r="L169" s="130"/>
      <c r="M169" s="120"/>
      <c r="N169" s="120"/>
      <c r="O169" s="132"/>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0"/>
      <c r="BO169" s="120"/>
      <c r="BP169" s="120"/>
    </row>
    <row r="170" spans="1:68" s="136" customFormat="1">
      <c r="A170" s="202" t="s">
        <v>326</v>
      </c>
      <c r="B170" s="198" t="s">
        <v>328</v>
      </c>
      <c r="C170" s="201">
        <v>-2.5000000000000001E-3</v>
      </c>
      <c r="D170" s="200">
        <v>335</v>
      </c>
      <c r="E170" s="200">
        <v>67.900000000000006</v>
      </c>
      <c r="F170" s="200">
        <v>57.3</v>
      </c>
      <c r="G170" s="200">
        <v>5.85</v>
      </c>
      <c r="H170" s="200">
        <v>20</v>
      </c>
      <c r="I170" s="130"/>
      <c r="J170" s="130"/>
      <c r="K170" s="130"/>
      <c r="L170" s="130"/>
      <c r="M170" s="120"/>
      <c r="N170" s="120"/>
      <c r="O170" s="132"/>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row>
    <row r="171" spans="1:68" s="136" customFormat="1">
      <c r="A171" s="202" t="s">
        <v>327</v>
      </c>
      <c r="B171" s="198" t="s">
        <v>329</v>
      </c>
      <c r="C171" s="201">
        <v>-2.5000000000000001E-3</v>
      </c>
      <c r="D171" s="200">
        <v>345</v>
      </c>
      <c r="E171" s="200">
        <v>68.2</v>
      </c>
      <c r="F171" s="200">
        <v>57.3</v>
      </c>
      <c r="G171" s="200">
        <v>6.02</v>
      </c>
      <c r="H171" s="200">
        <v>20</v>
      </c>
      <c r="I171" s="130"/>
      <c r="J171" s="130"/>
      <c r="K171" s="130"/>
      <c r="L171" s="130"/>
      <c r="M171" s="120"/>
      <c r="N171" s="120"/>
      <c r="O171" s="132"/>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row>
    <row r="172" spans="1:68" s="136" customFormat="1">
      <c r="A172" s="202" t="s">
        <v>330</v>
      </c>
      <c r="B172" s="198" t="s">
        <v>332</v>
      </c>
      <c r="C172" s="201">
        <v>-2.7499999999999998E-3</v>
      </c>
      <c r="D172" s="200">
        <v>410</v>
      </c>
      <c r="E172" s="200">
        <v>85.3</v>
      </c>
      <c r="F172" s="200">
        <v>72.900000000000006</v>
      </c>
      <c r="G172" s="200">
        <v>5.62</v>
      </c>
      <c r="H172" s="200">
        <v>20</v>
      </c>
      <c r="I172" s="130"/>
      <c r="J172" s="130"/>
      <c r="K172" s="130"/>
      <c r="L172" s="130"/>
      <c r="M172" s="120"/>
      <c r="N172" s="120"/>
      <c r="O172" s="132"/>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row>
    <row r="173" spans="1:68" s="136" customFormat="1">
      <c r="A173" s="202" t="s">
        <v>331</v>
      </c>
      <c r="B173" s="198" t="s">
        <v>333</v>
      </c>
      <c r="C173" s="201">
        <v>-2.7499999999999998E-3</v>
      </c>
      <c r="D173" s="200">
        <v>435</v>
      </c>
      <c r="E173" s="200">
        <v>85.6</v>
      </c>
      <c r="F173" s="200">
        <v>72.900000000000006</v>
      </c>
      <c r="G173" s="200">
        <v>5.97</v>
      </c>
      <c r="H173" s="200">
        <v>20</v>
      </c>
      <c r="I173" s="130"/>
      <c r="J173" s="130"/>
      <c r="K173" s="130"/>
      <c r="L173" s="130"/>
      <c r="M173" s="120"/>
      <c r="N173" s="120"/>
      <c r="O173" s="132"/>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0"/>
    </row>
    <row r="174" spans="1:68" s="136" customFormat="1">
      <c r="A174" s="202" t="s">
        <v>420</v>
      </c>
      <c r="B174" s="198" t="s">
        <v>426</v>
      </c>
      <c r="C174" s="201">
        <v>0</v>
      </c>
      <c r="D174" s="200">
        <v>290</v>
      </c>
      <c r="E174" s="200">
        <v>38.6</v>
      </c>
      <c r="F174" s="200">
        <v>33.700000000000003</v>
      </c>
      <c r="G174" s="200">
        <v>8.6</v>
      </c>
      <c r="H174" s="200">
        <v>20</v>
      </c>
      <c r="I174" s="130"/>
      <c r="J174" s="130"/>
      <c r="K174" s="130"/>
      <c r="L174" s="130"/>
      <c r="M174" s="120"/>
      <c r="N174" s="120"/>
      <c r="O174" s="132"/>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row>
    <row r="175" spans="1:68" s="136" customFormat="1">
      <c r="A175" s="202" t="s">
        <v>421</v>
      </c>
      <c r="B175" s="198" t="s">
        <v>427</v>
      </c>
      <c r="C175" s="201">
        <v>0</v>
      </c>
      <c r="D175" s="200">
        <v>300</v>
      </c>
      <c r="E175" s="200">
        <v>39.4</v>
      </c>
      <c r="F175" s="200">
        <v>34.5</v>
      </c>
      <c r="G175" s="200">
        <v>8.6999999999999993</v>
      </c>
      <c r="H175" s="200">
        <v>20</v>
      </c>
      <c r="I175" s="130"/>
      <c r="J175" s="130"/>
      <c r="K175" s="130"/>
      <c r="L175" s="130"/>
      <c r="M175" s="120"/>
      <c r="N175" s="120"/>
      <c r="O175" s="132"/>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row>
    <row r="176" spans="1:68" s="136" customFormat="1">
      <c r="A176" s="202" t="s">
        <v>422</v>
      </c>
      <c r="B176" s="198" t="s">
        <v>428</v>
      </c>
      <c r="C176" s="201">
        <v>0</v>
      </c>
      <c r="D176" s="200">
        <v>310</v>
      </c>
      <c r="E176" s="200">
        <v>39.5</v>
      </c>
      <c r="F176" s="200">
        <v>35.200000000000003</v>
      </c>
      <c r="G176" s="200">
        <v>8.8000000000000007</v>
      </c>
      <c r="H176" s="200">
        <v>20</v>
      </c>
      <c r="I176" s="130"/>
      <c r="J176" s="130"/>
      <c r="K176" s="130"/>
      <c r="L176" s="130"/>
      <c r="M176" s="120"/>
      <c r="N176" s="120"/>
      <c r="O176" s="132"/>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0"/>
    </row>
    <row r="177" spans="1:68" s="136" customFormat="1">
      <c r="A177" s="202" t="s">
        <v>423</v>
      </c>
      <c r="B177" s="198" t="s">
        <v>429</v>
      </c>
      <c r="C177" s="201">
        <v>-2.0999999999999999E-3</v>
      </c>
      <c r="D177" s="200">
        <v>290</v>
      </c>
      <c r="E177" s="200">
        <v>43.9</v>
      </c>
      <c r="F177" s="200">
        <v>33.700000000000003</v>
      </c>
      <c r="G177" s="200">
        <v>8.6</v>
      </c>
      <c r="H177" s="200">
        <v>20</v>
      </c>
      <c r="I177" s="130"/>
      <c r="J177" s="130"/>
      <c r="K177" s="130"/>
      <c r="L177" s="130"/>
      <c r="M177" s="120"/>
      <c r="N177" s="120"/>
      <c r="O177" s="132"/>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row>
    <row r="178" spans="1:68" s="136" customFormat="1">
      <c r="A178" s="202" t="s">
        <v>424</v>
      </c>
      <c r="B178" s="198" t="s">
        <v>430</v>
      </c>
      <c r="C178" s="201">
        <v>-2.0999999999999999E-3</v>
      </c>
      <c r="D178" s="200">
        <v>300</v>
      </c>
      <c r="E178" s="200">
        <v>44.9</v>
      </c>
      <c r="F178" s="200">
        <v>34.5</v>
      </c>
      <c r="G178" s="200">
        <v>8.6999999999999993</v>
      </c>
      <c r="H178" s="200">
        <v>20</v>
      </c>
      <c r="I178" s="130"/>
      <c r="J178" s="130"/>
      <c r="K178" s="130"/>
      <c r="L178" s="130"/>
      <c r="M178" s="120"/>
      <c r="N178" s="120"/>
      <c r="O178" s="132"/>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row>
    <row r="179" spans="1:68" s="136" customFormat="1">
      <c r="A179" s="202" t="s">
        <v>425</v>
      </c>
      <c r="B179" s="198" t="s">
        <v>431</v>
      </c>
      <c r="C179" s="201">
        <v>-2.0999999999999999E-3</v>
      </c>
      <c r="D179" s="200">
        <v>310</v>
      </c>
      <c r="E179" s="200">
        <v>45.9</v>
      </c>
      <c r="F179" s="200">
        <v>35.200000000000003</v>
      </c>
      <c r="G179" s="200">
        <v>8.8000000000000007</v>
      </c>
      <c r="H179" s="200">
        <v>20</v>
      </c>
      <c r="I179" s="130"/>
      <c r="J179" s="130"/>
      <c r="K179" s="130"/>
      <c r="L179" s="130"/>
      <c r="M179" s="120"/>
      <c r="N179" s="120"/>
      <c r="O179" s="132"/>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row>
    <row r="180" spans="1:68" s="136" customFormat="1">
      <c r="A180" s="198" t="s">
        <v>158</v>
      </c>
      <c r="B180" s="198" t="s">
        <v>439</v>
      </c>
      <c r="C180" s="199">
        <v>-2.7000000000000001E-3</v>
      </c>
      <c r="D180" s="200">
        <v>340</v>
      </c>
      <c r="E180" s="200">
        <v>51.4</v>
      </c>
      <c r="F180" s="200">
        <v>41</v>
      </c>
      <c r="G180" s="200">
        <v>8.3000000000000007</v>
      </c>
      <c r="H180" s="200">
        <v>20</v>
      </c>
      <c r="I180" s="130"/>
      <c r="J180" s="130"/>
      <c r="K180" s="130"/>
      <c r="L180" s="130"/>
      <c r="M180" s="120"/>
      <c r="N180" s="120"/>
      <c r="O180" s="132"/>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c r="BM180" s="120"/>
      <c r="BN180" s="120"/>
      <c r="BO180" s="120"/>
      <c r="BP180" s="120"/>
    </row>
    <row r="181" spans="1:68" s="136" customFormat="1">
      <c r="A181" s="198" t="s">
        <v>445</v>
      </c>
      <c r="B181" s="198" t="s">
        <v>442</v>
      </c>
      <c r="C181" s="199">
        <v>0</v>
      </c>
      <c r="D181" s="200">
        <v>350</v>
      </c>
      <c r="E181" s="200">
        <v>46.1</v>
      </c>
      <c r="F181" s="200">
        <v>41.2</v>
      </c>
      <c r="G181" s="200">
        <v>8.5</v>
      </c>
      <c r="H181" s="200">
        <v>20</v>
      </c>
      <c r="I181" s="130"/>
      <c r="J181" s="130"/>
      <c r="K181" s="130"/>
      <c r="L181" s="130"/>
      <c r="M181" s="120"/>
      <c r="N181" s="120"/>
      <c r="O181" s="132"/>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0"/>
    </row>
    <row r="182" spans="1:68" s="136" customFormat="1">
      <c r="A182" s="198" t="s">
        <v>446</v>
      </c>
      <c r="B182" s="198" t="s">
        <v>443</v>
      </c>
      <c r="C182" s="199">
        <v>0</v>
      </c>
      <c r="D182" s="200">
        <v>360</v>
      </c>
      <c r="E182" s="200">
        <v>46.8</v>
      </c>
      <c r="F182" s="200">
        <v>41.9</v>
      </c>
      <c r="G182" s="200">
        <v>8.6</v>
      </c>
      <c r="H182" s="200">
        <v>20</v>
      </c>
      <c r="I182" s="130"/>
      <c r="J182" s="130"/>
      <c r="K182" s="130"/>
      <c r="L182" s="130"/>
      <c r="M182" s="120"/>
      <c r="N182" s="120"/>
      <c r="O182" s="132"/>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row>
    <row r="183" spans="1:68" s="136" customFormat="1">
      <c r="A183" s="198" t="s">
        <v>447</v>
      </c>
      <c r="B183" s="198" t="s">
        <v>444</v>
      </c>
      <c r="C183" s="199">
        <v>0</v>
      </c>
      <c r="D183" s="200">
        <v>370</v>
      </c>
      <c r="E183" s="200">
        <v>47.5</v>
      </c>
      <c r="F183" s="200">
        <v>42.5</v>
      </c>
      <c r="G183" s="200">
        <v>8.6999999999999993</v>
      </c>
      <c r="H183" s="200">
        <v>20</v>
      </c>
      <c r="I183" s="130"/>
      <c r="J183" s="130"/>
      <c r="K183" s="130"/>
      <c r="L183" s="130"/>
      <c r="M183" s="120"/>
      <c r="N183" s="120"/>
      <c r="O183" s="132"/>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row>
    <row r="184" spans="1:68" s="136" customFormat="1">
      <c r="A184" s="198" t="s">
        <v>159</v>
      </c>
      <c r="B184" s="198" t="s">
        <v>440</v>
      </c>
      <c r="C184" s="199">
        <v>-2.7000000000000001E-3</v>
      </c>
      <c r="D184" s="200">
        <v>350</v>
      </c>
      <c r="E184" s="200">
        <v>51.8</v>
      </c>
      <c r="F184" s="200">
        <v>41.6</v>
      </c>
      <c r="G184" s="200">
        <v>8.4</v>
      </c>
      <c r="H184" s="200">
        <v>20</v>
      </c>
      <c r="I184" s="130"/>
      <c r="J184" s="130"/>
      <c r="K184" s="130"/>
      <c r="L184" s="130"/>
      <c r="M184" s="120"/>
      <c r="N184" s="120"/>
      <c r="O184" s="132"/>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row>
    <row r="185" spans="1:68" s="135" customFormat="1">
      <c r="A185" s="198" t="s">
        <v>103</v>
      </c>
      <c r="B185" s="198" t="s">
        <v>436</v>
      </c>
      <c r="C185" s="199">
        <v>-2.7000000000000001E-3</v>
      </c>
      <c r="D185" s="200">
        <v>360</v>
      </c>
      <c r="E185" s="200">
        <v>52.2</v>
      </c>
      <c r="F185" s="200">
        <v>42.4</v>
      </c>
      <c r="G185" s="200">
        <v>8.5</v>
      </c>
      <c r="H185" s="200">
        <v>20</v>
      </c>
      <c r="I185" s="120"/>
      <c r="J185" s="120"/>
      <c r="K185" s="120"/>
      <c r="L185" s="120"/>
      <c r="M185" s="120"/>
      <c r="N185" s="120"/>
      <c r="O185" s="132"/>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20"/>
      <c r="BP185" s="120"/>
    </row>
    <row r="186" spans="1:68" s="135" customFormat="1">
      <c r="A186" s="198" t="s">
        <v>104</v>
      </c>
      <c r="B186" s="198" t="s">
        <v>441</v>
      </c>
      <c r="C186" s="199">
        <v>-2.8E-3</v>
      </c>
      <c r="D186" s="200">
        <v>370</v>
      </c>
      <c r="E186" s="200">
        <v>54.7</v>
      </c>
      <c r="F186" s="200">
        <v>42.5</v>
      </c>
      <c r="G186" s="200">
        <v>8.6999999999999993</v>
      </c>
      <c r="H186" s="200">
        <v>20</v>
      </c>
      <c r="I186" s="120"/>
      <c r="J186" s="120"/>
      <c r="K186" s="120"/>
      <c r="L186" s="120"/>
      <c r="M186" s="120"/>
      <c r="N186" s="120"/>
      <c r="O186" s="132"/>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row>
    <row r="187" spans="1:68" s="135" customFormat="1">
      <c r="A187" s="198" t="s">
        <v>432</v>
      </c>
      <c r="B187" s="198" t="s">
        <v>435</v>
      </c>
      <c r="C187" s="199">
        <v>-2.3999999999999998E-3</v>
      </c>
      <c r="D187" s="200">
        <v>490</v>
      </c>
      <c r="E187" s="200">
        <v>71.8</v>
      </c>
      <c r="F187" s="200">
        <v>56.3</v>
      </c>
      <c r="G187" s="200">
        <v>8.6999999999999993</v>
      </c>
      <c r="H187" s="200">
        <v>20</v>
      </c>
      <c r="I187" s="120"/>
      <c r="J187" s="120"/>
      <c r="K187" s="120"/>
      <c r="L187" s="120"/>
      <c r="M187" s="120"/>
      <c r="N187" s="120"/>
      <c r="O187" s="132"/>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row>
    <row r="188" spans="1:68" s="135" customFormat="1">
      <c r="A188" s="198" t="s">
        <v>433</v>
      </c>
      <c r="B188" s="198" t="s">
        <v>437</v>
      </c>
      <c r="C188" s="199">
        <v>-2.3999999999999998E-3</v>
      </c>
      <c r="D188" s="200">
        <v>500</v>
      </c>
      <c r="E188" s="200">
        <v>72.900000000000006</v>
      </c>
      <c r="F188" s="200">
        <v>57.4</v>
      </c>
      <c r="G188" s="200">
        <v>8.8000000000000007</v>
      </c>
      <c r="H188" s="200">
        <v>20</v>
      </c>
      <c r="I188" s="120"/>
      <c r="J188" s="120"/>
      <c r="K188" s="120"/>
      <c r="L188" s="120"/>
      <c r="M188" s="120"/>
      <c r="N188" s="120"/>
      <c r="O188" s="132"/>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0"/>
      <c r="BP188" s="120"/>
    </row>
    <row r="189" spans="1:68" s="135" customFormat="1">
      <c r="A189" s="198" t="s">
        <v>434</v>
      </c>
      <c r="B189" s="198" t="s">
        <v>438</v>
      </c>
      <c r="C189" s="199">
        <v>-2.3999999999999998E-3</v>
      </c>
      <c r="D189" s="200">
        <v>510</v>
      </c>
      <c r="E189" s="200">
        <v>74.7</v>
      </c>
      <c r="F189" s="200">
        <v>57.3</v>
      </c>
      <c r="G189" s="200">
        <v>8.9</v>
      </c>
      <c r="H189" s="200">
        <v>20</v>
      </c>
      <c r="I189" s="120"/>
      <c r="J189" s="120"/>
      <c r="K189" s="120"/>
      <c r="L189" s="120"/>
      <c r="M189" s="120"/>
      <c r="N189" s="120"/>
      <c r="O189" s="132"/>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0"/>
    </row>
    <row r="190" spans="1:68" s="135" customFormat="1">
      <c r="A190" s="198" t="s">
        <v>448</v>
      </c>
      <c r="B190" s="198" t="s">
        <v>449</v>
      </c>
      <c r="C190" s="199">
        <v>0</v>
      </c>
      <c r="D190" s="200">
        <v>250</v>
      </c>
      <c r="E190" s="200">
        <v>33</v>
      </c>
      <c r="F190" s="200">
        <v>30.3</v>
      </c>
      <c r="G190" s="200">
        <v>8.27</v>
      </c>
      <c r="H190" s="200">
        <v>20</v>
      </c>
      <c r="I190" s="120"/>
      <c r="J190" s="120"/>
      <c r="K190" s="120"/>
      <c r="L190" s="120"/>
      <c r="M190" s="120"/>
      <c r="N190" s="120"/>
      <c r="O190" s="132"/>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row>
    <row r="191" spans="1:68" s="135" customFormat="1">
      <c r="A191" s="198" t="s">
        <v>450</v>
      </c>
      <c r="B191" s="198" t="s">
        <v>453</v>
      </c>
      <c r="C191" s="199">
        <v>0</v>
      </c>
      <c r="D191" s="200">
        <v>255</v>
      </c>
      <c r="E191" s="200">
        <v>33</v>
      </c>
      <c r="F191" s="200">
        <v>30.5</v>
      </c>
      <c r="G191" s="200">
        <v>8.3699999999999992</v>
      </c>
      <c r="H191" s="200">
        <v>20</v>
      </c>
      <c r="I191" s="120"/>
      <c r="J191" s="120"/>
      <c r="K191" s="120"/>
      <c r="L191" s="120"/>
      <c r="M191" s="120"/>
      <c r="N191" s="120"/>
      <c r="O191" s="132"/>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row>
    <row r="192" spans="1:68" s="135" customFormat="1">
      <c r="A192" s="198" t="s">
        <v>451</v>
      </c>
      <c r="B192" s="198" t="s">
        <v>454</v>
      </c>
      <c r="C192" s="199">
        <v>0</v>
      </c>
      <c r="D192" s="200">
        <v>260</v>
      </c>
      <c r="E192" s="200">
        <v>33</v>
      </c>
      <c r="F192" s="200">
        <v>30.6</v>
      </c>
      <c r="G192" s="200">
        <v>8.5</v>
      </c>
      <c r="H192" s="200">
        <v>20</v>
      </c>
      <c r="I192" s="120"/>
      <c r="J192" s="120"/>
      <c r="K192" s="120"/>
      <c r="L192" s="120"/>
      <c r="M192" s="120"/>
      <c r="N192" s="120"/>
      <c r="O192" s="132"/>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0"/>
    </row>
    <row r="193" spans="1:68" s="135" customFormat="1">
      <c r="A193" s="198" t="s">
        <v>452</v>
      </c>
      <c r="B193" s="198" t="s">
        <v>455</v>
      </c>
      <c r="C193" s="199">
        <v>0</v>
      </c>
      <c r="D193" s="200">
        <v>265</v>
      </c>
      <c r="E193" s="200">
        <v>33</v>
      </c>
      <c r="F193" s="200">
        <v>30.8</v>
      </c>
      <c r="G193" s="200">
        <v>8.61</v>
      </c>
      <c r="H193" s="200">
        <v>20</v>
      </c>
      <c r="I193" s="120"/>
      <c r="J193" s="120"/>
      <c r="K193" s="120"/>
      <c r="L193" s="120"/>
      <c r="M193" s="120"/>
      <c r="N193" s="120"/>
      <c r="O193" s="132"/>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0"/>
      <c r="BP193" s="120"/>
    </row>
    <row r="194" spans="1:68" s="135" customFormat="1">
      <c r="A194" s="198" t="s">
        <v>451</v>
      </c>
      <c r="B194" s="198" t="s">
        <v>459</v>
      </c>
      <c r="C194" s="199">
        <v>0</v>
      </c>
      <c r="D194" s="200">
        <v>260</v>
      </c>
      <c r="E194" s="200">
        <v>33.4</v>
      </c>
      <c r="F194" s="200">
        <v>30.7</v>
      </c>
      <c r="G194" s="200">
        <v>8.49</v>
      </c>
      <c r="H194" s="200">
        <v>20</v>
      </c>
      <c r="I194" s="120"/>
      <c r="J194" s="120"/>
      <c r="K194" s="120"/>
      <c r="L194" s="120"/>
      <c r="M194" s="120"/>
      <c r="N194" s="120"/>
      <c r="O194" s="132"/>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row>
    <row r="195" spans="1:68" s="135" customFormat="1">
      <c r="A195" s="198" t="s">
        <v>452</v>
      </c>
      <c r="B195" s="198" t="s">
        <v>458</v>
      </c>
      <c r="C195" s="199">
        <v>0</v>
      </c>
      <c r="D195" s="200">
        <v>265</v>
      </c>
      <c r="E195" s="200">
        <v>33.4</v>
      </c>
      <c r="F195" s="200">
        <v>30.7</v>
      </c>
      <c r="G195" s="200">
        <v>8.6300000000000008</v>
      </c>
      <c r="H195" s="200">
        <v>20</v>
      </c>
      <c r="I195" s="120"/>
      <c r="J195" s="120"/>
      <c r="K195" s="120"/>
      <c r="L195" s="120"/>
      <c r="M195" s="120"/>
      <c r="N195" s="120"/>
      <c r="O195" s="132"/>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row>
    <row r="196" spans="1:68" s="135" customFormat="1">
      <c r="A196" s="198" t="s">
        <v>456</v>
      </c>
      <c r="B196" s="198" t="s">
        <v>460</v>
      </c>
      <c r="C196" s="199">
        <v>0</v>
      </c>
      <c r="D196" s="200">
        <v>270</v>
      </c>
      <c r="E196" s="200">
        <v>33.4</v>
      </c>
      <c r="F196" s="200">
        <v>30.8</v>
      </c>
      <c r="G196" s="200">
        <v>8.77</v>
      </c>
      <c r="H196" s="200">
        <v>20</v>
      </c>
      <c r="I196" s="120"/>
      <c r="J196" s="120"/>
      <c r="K196" s="120"/>
      <c r="L196" s="120"/>
      <c r="M196" s="120"/>
      <c r="N196" s="120"/>
      <c r="O196" s="132"/>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0"/>
    </row>
    <row r="197" spans="1:68" s="135" customFormat="1">
      <c r="A197" s="198" t="s">
        <v>457</v>
      </c>
      <c r="B197" s="198" t="s">
        <v>461</v>
      </c>
      <c r="C197" s="199">
        <v>0</v>
      </c>
      <c r="D197" s="200">
        <v>275</v>
      </c>
      <c r="E197" s="200">
        <v>33.4</v>
      </c>
      <c r="F197" s="200">
        <v>31.2</v>
      </c>
      <c r="G197" s="200">
        <v>8.82</v>
      </c>
      <c r="H197" s="200">
        <v>20</v>
      </c>
      <c r="I197" s="120"/>
      <c r="J197" s="120"/>
      <c r="K197" s="120"/>
      <c r="L197" s="120"/>
      <c r="M197" s="120"/>
      <c r="N197" s="120"/>
      <c r="O197" s="132"/>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0"/>
    </row>
    <row r="198" spans="1:68" s="135" customFormat="1">
      <c r="A198" s="198" t="s">
        <v>227</v>
      </c>
      <c r="B198" s="198" t="s">
        <v>231</v>
      </c>
      <c r="C198" s="199">
        <v>-3.2000000000000002E-3</v>
      </c>
      <c r="D198" s="200">
        <v>225</v>
      </c>
      <c r="E198" s="200">
        <v>36.9</v>
      </c>
      <c r="F198" s="200">
        <v>29.4</v>
      </c>
      <c r="G198" s="200">
        <v>7.66</v>
      </c>
      <c r="H198" s="200">
        <v>20</v>
      </c>
      <c r="I198" s="120"/>
      <c r="J198" s="120"/>
      <c r="K198" s="120"/>
      <c r="L198" s="120"/>
      <c r="M198" s="120"/>
      <c r="N198" s="120"/>
      <c r="O198" s="132"/>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row>
    <row r="199" spans="1:68" s="135" customFormat="1">
      <c r="A199" s="198" t="s">
        <v>229</v>
      </c>
      <c r="B199" s="198" t="s">
        <v>232</v>
      </c>
      <c r="C199" s="199">
        <v>-3.2000000000000002E-3</v>
      </c>
      <c r="D199" s="200">
        <v>230</v>
      </c>
      <c r="E199" s="200">
        <v>37</v>
      </c>
      <c r="F199" s="200">
        <v>29.8</v>
      </c>
      <c r="G199" s="200">
        <v>7.72</v>
      </c>
      <c r="H199" s="200">
        <v>20</v>
      </c>
      <c r="I199" s="120"/>
      <c r="J199" s="120"/>
      <c r="K199" s="120"/>
      <c r="L199" s="120"/>
      <c r="M199" s="120"/>
      <c r="N199" s="120"/>
      <c r="O199" s="132"/>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0"/>
    </row>
    <row r="200" spans="1:68" s="135" customFormat="1">
      <c r="A200" s="198" t="s">
        <v>228</v>
      </c>
      <c r="B200" s="198" t="s">
        <v>233</v>
      </c>
      <c r="C200" s="199">
        <v>-3.2000000000000002E-3</v>
      </c>
      <c r="D200" s="200">
        <v>235</v>
      </c>
      <c r="E200" s="200">
        <v>37.1</v>
      </c>
      <c r="F200" s="200">
        <v>30.1</v>
      </c>
      <c r="G200" s="200">
        <v>7.81</v>
      </c>
      <c r="H200" s="200">
        <v>20</v>
      </c>
      <c r="I200" s="120"/>
      <c r="J200" s="120"/>
      <c r="K200" s="120"/>
      <c r="L200" s="120"/>
      <c r="M200" s="120"/>
      <c r="N200" s="120"/>
      <c r="O200" s="132"/>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c r="BG200" s="120"/>
      <c r="BH200" s="120"/>
      <c r="BI200" s="120"/>
      <c r="BJ200" s="120"/>
      <c r="BK200" s="120"/>
      <c r="BL200" s="120"/>
      <c r="BM200" s="120"/>
      <c r="BN200" s="120"/>
      <c r="BO200" s="120"/>
      <c r="BP200" s="120"/>
    </row>
    <row r="201" spans="1:68" s="135" customFormat="1">
      <c r="A201" s="198" t="s">
        <v>87</v>
      </c>
      <c r="B201" s="198" t="s">
        <v>88</v>
      </c>
      <c r="C201" s="199">
        <v>-3.2000000000000002E-3</v>
      </c>
      <c r="D201" s="200">
        <v>240</v>
      </c>
      <c r="E201" s="200">
        <v>37.200000000000003</v>
      </c>
      <c r="F201" s="200">
        <v>30.4</v>
      </c>
      <c r="G201" s="200">
        <v>7.89</v>
      </c>
      <c r="H201" s="200">
        <v>20</v>
      </c>
      <c r="I201" s="120"/>
      <c r="J201" s="120"/>
      <c r="K201" s="120"/>
      <c r="L201" s="120"/>
      <c r="M201" s="120"/>
      <c r="N201" s="120"/>
      <c r="O201" s="132"/>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row>
    <row r="202" spans="1:68" s="135" customFormat="1">
      <c r="A202" s="198" t="s">
        <v>230</v>
      </c>
      <c r="B202" s="198" t="s">
        <v>234</v>
      </c>
      <c r="C202" s="199">
        <v>-3.2000000000000002E-3</v>
      </c>
      <c r="D202" s="200">
        <v>245</v>
      </c>
      <c r="E202" s="200">
        <v>37.299999999999997</v>
      </c>
      <c r="F202" s="200">
        <v>30.7</v>
      </c>
      <c r="G202" s="200">
        <v>7.98</v>
      </c>
      <c r="H202" s="200">
        <v>20</v>
      </c>
      <c r="I202" s="120"/>
      <c r="J202" s="120"/>
      <c r="K202" s="120"/>
      <c r="L202" s="120"/>
      <c r="M202" s="120"/>
      <c r="N202" s="120"/>
      <c r="O202" s="132"/>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row>
    <row r="203" spans="1:68" s="135" customFormat="1">
      <c r="A203" s="198" t="s">
        <v>91</v>
      </c>
      <c r="B203" s="198" t="s">
        <v>92</v>
      </c>
      <c r="C203" s="199">
        <v>-3.2000000000000002E-3</v>
      </c>
      <c r="D203" s="200">
        <v>250</v>
      </c>
      <c r="E203" s="200">
        <v>37.6</v>
      </c>
      <c r="F203" s="200">
        <v>30.3</v>
      </c>
      <c r="G203" s="200">
        <v>8.26</v>
      </c>
      <c r="H203" s="200">
        <v>20</v>
      </c>
      <c r="I203" s="120"/>
      <c r="J203" s="120"/>
      <c r="K203" s="120"/>
      <c r="L203" s="120"/>
      <c r="M203" s="130"/>
      <c r="N203" s="130"/>
      <c r="O203" s="132"/>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0"/>
      <c r="AL203" s="130"/>
      <c r="AM203" s="130"/>
      <c r="AN203" s="130"/>
      <c r="AO203" s="130"/>
      <c r="AP203" s="130"/>
      <c r="AQ203" s="130"/>
      <c r="AR203" s="130"/>
      <c r="AS203" s="130"/>
      <c r="AT203" s="130"/>
      <c r="AU203" s="130"/>
      <c r="AV203" s="130"/>
      <c r="AW203" s="130"/>
      <c r="AX203" s="130"/>
      <c r="AY203" s="130"/>
      <c r="AZ203" s="130"/>
      <c r="BA203" s="130"/>
      <c r="BB203" s="130"/>
      <c r="BC203" s="130"/>
      <c r="BD203" s="130"/>
      <c r="BE203" s="130"/>
      <c r="BF203" s="130"/>
      <c r="BG203" s="130"/>
      <c r="BH203" s="130"/>
      <c r="BI203" s="130"/>
      <c r="BJ203" s="130"/>
      <c r="BK203" s="130"/>
      <c r="BL203" s="130"/>
      <c r="BM203" s="130"/>
      <c r="BN203" s="130"/>
      <c r="BO203" s="130"/>
      <c r="BP203" s="130"/>
    </row>
    <row r="204" spans="1:68">
      <c r="A204" s="198" t="s">
        <v>241</v>
      </c>
      <c r="B204" s="204" t="s">
        <v>246</v>
      </c>
      <c r="C204" s="205">
        <v>-3.3E-3</v>
      </c>
      <c r="D204" s="206">
        <v>290</v>
      </c>
      <c r="E204" s="206">
        <v>44.9</v>
      </c>
      <c r="F204" s="206">
        <v>36.1</v>
      </c>
      <c r="G204" s="206">
        <v>8.0399999999999991</v>
      </c>
      <c r="H204" s="200">
        <v>20</v>
      </c>
    </row>
    <row r="205" spans="1:68" s="135" customFormat="1">
      <c r="A205" s="198" t="s">
        <v>242</v>
      </c>
      <c r="B205" s="204" t="s">
        <v>247</v>
      </c>
      <c r="C205" s="205">
        <v>-3.3E-3</v>
      </c>
      <c r="D205" s="200">
        <v>295</v>
      </c>
      <c r="E205" s="200">
        <v>45.2</v>
      </c>
      <c r="F205" s="200">
        <v>36.6</v>
      </c>
      <c r="G205" s="200">
        <v>8.07</v>
      </c>
      <c r="H205" s="200">
        <v>20</v>
      </c>
      <c r="I205" s="120"/>
      <c r="J205" s="120"/>
      <c r="K205" s="120"/>
      <c r="L205" s="120"/>
      <c r="M205" s="130"/>
      <c r="N205" s="130"/>
      <c r="O205" s="132"/>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130"/>
      <c r="AR205" s="130"/>
      <c r="AS205" s="130"/>
      <c r="AT205" s="130"/>
      <c r="AU205" s="130"/>
      <c r="AV205" s="130"/>
      <c r="AW205" s="130"/>
      <c r="AX205" s="130"/>
      <c r="AY205" s="130"/>
      <c r="AZ205" s="130"/>
      <c r="BA205" s="130"/>
      <c r="BB205" s="130"/>
      <c r="BC205" s="130"/>
      <c r="BD205" s="130"/>
      <c r="BE205" s="130"/>
      <c r="BF205" s="130"/>
      <c r="BG205" s="130"/>
      <c r="BH205" s="130"/>
      <c r="BI205" s="130"/>
      <c r="BJ205" s="130"/>
      <c r="BK205" s="130"/>
      <c r="BL205" s="130"/>
      <c r="BM205" s="130"/>
      <c r="BN205" s="130"/>
      <c r="BO205" s="130"/>
      <c r="BP205" s="130"/>
    </row>
    <row r="206" spans="1:68" s="135" customFormat="1">
      <c r="A206" s="198" t="s">
        <v>243</v>
      </c>
      <c r="B206" s="204" t="s">
        <v>248</v>
      </c>
      <c r="C206" s="205">
        <v>-3.3E-3</v>
      </c>
      <c r="D206" s="200">
        <v>300</v>
      </c>
      <c r="E206" s="200">
        <v>45.3</v>
      </c>
      <c r="F206" s="200">
        <v>36.9</v>
      </c>
      <c r="G206" s="200">
        <v>8.1300000000000008</v>
      </c>
      <c r="H206" s="200">
        <v>20</v>
      </c>
      <c r="I206" s="120"/>
      <c r="J206" s="120"/>
      <c r="K206" s="120"/>
      <c r="L206" s="120"/>
      <c r="M206" s="130"/>
      <c r="N206" s="130"/>
      <c r="O206" s="132"/>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0"/>
      <c r="AN206" s="130"/>
      <c r="AO206" s="130"/>
      <c r="AP206" s="130"/>
      <c r="AQ206" s="130"/>
      <c r="AR206" s="130"/>
      <c r="AS206" s="130"/>
      <c r="AT206" s="130"/>
      <c r="AU206" s="130"/>
      <c r="AV206" s="130"/>
      <c r="AW206" s="130"/>
      <c r="AX206" s="130"/>
      <c r="AY206" s="130"/>
      <c r="AZ206" s="130"/>
      <c r="BA206" s="130"/>
      <c r="BB206" s="130"/>
      <c r="BC206" s="130"/>
      <c r="BD206" s="130"/>
      <c r="BE206" s="130"/>
      <c r="BF206" s="130"/>
      <c r="BG206" s="130"/>
      <c r="BH206" s="130"/>
      <c r="BI206" s="130"/>
      <c r="BJ206" s="130"/>
      <c r="BK206" s="130"/>
      <c r="BL206" s="130"/>
      <c r="BM206" s="130"/>
      <c r="BN206" s="130"/>
      <c r="BO206" s="130"/>
      <c r="BP206" s="130"/>
    </row>
    <row r="207" spans="1:68" s="135" customFormat="1">
      <c r="A207" s="198" t="s">
        <v>244</v>
      </c>
      <c r="B207" s="204" t="s">
        <v>249</v>
      </c>
      <c r="C207" s="205">
        <v>-3.3E-3</v>
      </c>
      <c r="D207" s="200">
        <v>305</v>
      </c>
      <c r="E207" s="200">
        <v>45.4</v>
      </c>
      <c r="F207" s="200">
        <v>37</v>
      </c>
      <c r="G207" s="200">
        <v>8.25</v>
      </c>
      <c r="H207" s="200">
        <v>20</v>
      </c>
      <c r="I207" s="120"/>
      <c r="J207" s="120"/>
      <c r="K207" s="120"/>
      <c r="L207" s="120"/>
      <c r="M207" s="130"/>
      <c r="N207" s="130"/>
      <c r="O207" s="132"/>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M207" s="130"/>
      <c r="AN207" s="130"/>
      <c r="AO207" s="130"/>
      <c r="AP207" s="130"/>
      <c r="AQ207" s="130"/>
      <c r="AR207" s="130"/>
      <c r="AS207" s="130"/>
      <c r="AT207" s="130"/>
      <c r="AU207" s="130"/>
      <c r="AV207" s="130"/>
      <c r="AW207" s="130"/>
      <c r="AX207" s="130"/>
      <c r="AY207" s="130"/>
      <c r="AZ207" s="130"/>
      <c r="BA207" s="130"/>
      <c r="BB207" s="130"/>
      <c r="BC207" s="130"/>
      <c r="BD207" s="130"/>
      <c r="BE207" s="130"/>
      <c r="BF207" s="130"/>
      <c r="BG207" s="130"/>
      <c r="BH207" s="130"/>
      <c r="BI207" s="130"/>
      <c r="BJ207" s="130"/>
      <c r="BK207" s="130"/>
      <c r="BL207" s="130"/>
      <c r="BM207" s="130"/>
      <c r="BN207" s="130"/>
      <c r="BO207" s="130"/>
      <c r="BP207" s="130"/>
    </row>
    <row r="208" spans="1:68" s="135" customFormat="1">
      <c r="A208" s="198" t="s">
        <v>245</v>
      </c>
      <c r="B208" s="204" t="s">
        <v>250</v>
      </c>
      <c r="C208" s="205">
        <v>-3.3E-3</v>
      </c>
      <c r="D208" s="200">
        <v>310</v>
      </c>
      <c r="E208" s="200">
        <v>45.5</v>
      </c>
      <c r="F208" s="200">
        <v>37</v>
      </c>
      <c r="G208" s="200">
        <v>8.3800000000000008</v>
      </c>
      <c r="H208" s="200">
        <v>20</v>
      </c>
      <c r="I208" s="120"/>
      <c r="J208" s="120"/>
      <c r="K208" s="120"/>
      <c r="L208" s="120"/>
      <c r="M208" s="130"/>
      <c r="N208" s="130"/>
      <c r="O208" s="132"/>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130"/>
      <c r="AR208" s="130"/>
      <c r="AS208" s="130"/>
      <c r="AT208" s="130"/>
      <c r="AU208" s="130"/>
      <c r="AV208" s="130"/>
      <c r="AW208" s="130"/>
      <c r="AX208" s="130"/>
      <c r="AY208" s="130"/>
      <c r="AZ208" s="130"/>
      <c r="BA208" s="130"/>
      <c r="BB208" s="130"/>
      <c r="BC208" s="130"/>
      <c r="BD208" s="130"/>
      <c r="BE208" s="130"/>
      <c r="BF208" s="130"/>
      <c r="BG208" s="130"/>
      <c r="BH208" s="130"/>
      <c r="BI208" s="130"/>
      <c r="BJ208" s="130"/>
      <c r="BK208" s="130"/>
      <c r="BL208" s="130"/>
      <c r="BM208" s="130"/>
      <c r="BN208" s="130"/>
      <c r="BO208" s="130"/>
      <c r="BP208" s="130"/>
    </row>
    <row r="209" spans="1:68" s="135" customFormat="1">
      <c r="A209" s="198" t="s">
        <v>89</v>
      </c>
      <c r="B209" s="198" t="s">
        <v>90</v>
      </c>
      <c r="C209" s="199">
        <v>-3.3E-3</v>
      </c>
      <c r="D209" s="200">
        <v>245</v>
      </c>
      <c r="E209" s="200">
        <v>37.799999999999997</v>
      </c>
      <c r="F209" s="200">
        <v>30.2</v>
      </c>
      <c r="G209" s="200">
        <v>8.11</v>
      </c>
      <c r="H209" s="200">
        <v>20</v>
      </c>
      <c r="I209" s="120"/>
      <c r="J209" s="120"/>
      <c r="K209" s="120"/>
      <c r="L209" s="120"/>
      <c r="M209" s="130"/>
      <c r="N209" s="130"/>
      <c r="O209" s="132"/>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c r="AO209" s="130"/>
      <c r="AP209" s="130"/>
      <c r="AQ209" s="130"/>
      <c r="AR209" s="130"/>
      <c r="AS209" s="130"/>
      <c r="AT209" s="130"/>
      <c r="AU209" s="130"/>
      <c r="AV209" s="130"/>
      <c r="AW209" s="130"/>
      <c r="AX209" s="130"/>
      <c r="AY209" s="130"/>
      <c r="AZ209" s="130"/>
      <c r="BA209" s="130"/>
      <c r="BB209" s="130"/>
      <c r="BC209" s="130"/>
      <c r="BD209" s="130"/>
      <c r="BE209" s="130"/>
      <c r="BF209" s="130"/>
      <c r="BG209" s="130"/>
      <c r="BH209" s="130"/>
      <c r="BI209" s="130"/>
      <c r="BJ209" s="130"/>
      <c r="BK209" s="130"/>
      <c r="BL209" s="130"/>
      <c r="BM209" s="130"/>
      <c r="BN209" s="130"/>
      <c r="BO209" s="130"/>
      <c r="BP209" s="130"/>
    </row>
    <row r="210" spans="1:68" s="135" customFormat="1">
      <c r="A210" s="198" t="s">
        <v>225</v>
      </c>
      <c r="B210" s="198" t="s">
        <v>98</v>
      </c>
      <c r="C210" s="199">
        <v>-3.3E-3</v>
      </c>
      <c r="D210" s="200">
        <v>285</v>
      </c>
      <c r="E210" s="200">
        <v>45</v>
      </c>
      <c r="F210" s="200">
        <v>35.5</v>
      </c>
      <c r="G210" s="200">
        <v>8.02</v>
      </c>
      <c r="H210" s="200">
        <v>20</v>
      </c>
      <c r="I210" s="120"/>
      <c r="J210" s="120"/>
      <c r="K210" s="120"/>
      <c r="L210" s="120"/>
      <c r="M210" s="130"/>
      <c r="N210" s="130"/>
      <c r="O210" s="132"/>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c r="AK210" s="130"/>
      <c r="AL210" s="130"/>
      <c r="AM210" s="130"/>
      <c r="AN210" s="130"/>
      <c r="AO210" s="130"/>
      <c r="AP210" s="130"/>
      <c r="AQ210" s="130"/>
      <c r="AR210" s="130"/>
      <c r="AS210" s="130"/>
      <c r="AT210" s="130"/>
      <c r="AU210" s="130"/>
      <c r="AV210" s="130"/>
      <c r="AW210" s="130"/>
      <c r="AX210" s="130"/>
      <c r="AY210" s="130"/>
      <c r="AZ210" s="130"/>
      <c r="BA210" s="130"/>
      <c r="BB210" s="130"/>
      <c r="BC210" s="130"/>
      <c r="BD210" s="130"/>
      <c r="BE210" s="130"/>
      <c r="BF210" s="130"/>
      <c r="BG210" s="130"/>
      <c r="BH210" s="130"/>
      <c r="BI210" s="130"/>
      <c r="BJ210" s="130"/>
      <c r="BK210" s="130"/>
      <c r="BL210" s="130"/>
      <c r="BM210" s="130"/>
      <c r="BN210" s="130"/>
      <c r="BO210" s="130"/>
      <c r="BP210" s="130"/>
    </row>
    <row r="211" spans="1:68" s="135" customFormat="1">
      <c r="A211" s="198" t="s">
        <v>226</v>
      </c>
      <c r="B211" s="198" t="s">
        <v>98</v>
      </c>
      <c r="C211" s="199">
        <v>-3.3E-3</v>
      </c>
      <c r="D211" s="200">
        <v>290</v>
      </c>
      <c r="E211" s="200">
        <v>45.3</v>
      </c>
      <c r="F211" s="200">
        <v>35.799999999999997</v>
      </c>
      <c r="G211" s="200">
        <v>8.1</v>
      </c>
      <c r="H211" s="200">
        <v>20</v>
      </c>
      <c r="I211" s="120"/>
      <c r="J211" s="120"/>
      <c r="K211" s="120"/>
      <c r="L211" s="120"/>
      <c r="M211" s="130"/>
      <c r="N211" s="130"/>
      <c r="O211" s="132"/>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0"/>
      <c r="AM211" s="130"/>
      <c r="AN211" s="130"/>
      <c r="AO211" s="130"/>
      <c r="AP211" s="130"/>
      <c r="AQ211" s="130"/>
      <c r="AR211" s="130"/>
      <c r="AS211" s="130"/>
      <c r="AT211" s="130"/>
      <c r="AU211" s="130"/>
      <c r="AV211" s="130"/>
      <c r="AW211" s="130"/>
      <c r="AX211" s="130"/>
      <c r="AY211" s="130"/>
      <c r="AZ211" s="130"/>
      <c r="BA211" s="130"/>
      <c r="BB211" s="130"/>
      <c r="BC211" s="130"/>
      <c r="BD211" s="130"/>
      <c r="BE211" s="130"/>
      <c r="BF211" s="130"/>
      <c r="BG211" s="130"/>
      <c r="BH211" s="130"/>
      <c r="BI211" s="130"/>
      <c r="BJ211" s="130"/>
      <c r="BK211" s="130"/>
      <c r="BL211" s="130"/>
      <c r="BM211" s="130"/>
      <c r="BN211" s="130"/>
      <c r="BO211" s="130"/>
      <c r="BP211" s="130"/>
    </row>
    <row r="212" spans="1:68" s="135" customFormat="1">
      <c r="A212" s="198" t="s">
        <v>97</v>
      </c>
      <c r="B212" s="198" t="s">
        <v>98</v>
      </c>
      <c r="C212" s="199">
        <v>-3.3E-3</v>
      </c>
      <c r="D212" s="200">
        <v>295</v>
      </c>
      <c r="E212" s="200">
        <v>45.4</v>
      </c>
      <c r="F212" s="200">
        <v>36.299999999999997</v>
      </c>
      <c r="G212" s="200">
        <v>8.1199999999999992</v>
      </c>
      <c r="H212" s="200">
        <v>20</v>
      </c>
      <c r="I212" s="120"/>
      <c r="J212" s="120"/>
      <c r="K212" s="120"/>
      <c r="L212" s="120"/>
      <c r="M212" s="120"/>
      <c r="N212" s="120"/>
      <c r="O212" s="132"/>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row>
    <row r="213" spans="1:68" s="135" customFormat="1">
      <c r="A213" s="198" t="s">
        <v>223</v>
      </c>
      <c r="B213" s="198" t="s">
        <v>98</v>
      </c>
      <c r="C213" s="199">
        <v>-3.3E-3</v>
      </c>
      <c r="D213" s="200">
        <v>300</v>
      </c>
      <c r="E213" s="200">
        <v>46.3</v>
      </c>
      <c r="F213" s="200">
        <v>36.700000000000003</v>
      </c>
      <c r="G213" s="200">
        <v>8.17</v>
      </c>
      <c r="H213" s="200">
        <v>20</v>
      </c>
      <c r="I213" s="120"/>
      <c r="J213" s="120"/>
      <c r="K213" s="120"/>
      <c r="L213" s="120"/>
      <c r="M213" s="120"/>
      <c r="N213" s="120"/>
      <c r="O213" s="132"/>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row>
    <row r="214" spans="1:68" s="135" customFormat="1">
      <c r="A214" s="198" t="s">
        <v>224</v>
      </c>
      <c r="B214" s="198" t="s">
        <v>98</v>
      </c>
      <c r="C214" s="199">
        <v>-3.3E-3</v>
      </c>
      <c r="D214" s="200">
        <v>305</v>
      </c>
      <c r="E214" s="200">
        <v>46.3</v>
      </c>
      <c r="F214" s="200">
        <v>37</v>
      </c>
      <c r="G214" s="200">
        <v>8.25</v>
      </c>
      <c r="H214" s="200">
        <v>20</v>
      </c>
      <c r="I214" s="120"/>
      <c r="J214" s="120"/>
      <c r="K214" s="120"/>
      <c r="L214" s="120"/>
      <c r="M214" s="130"/>
      <c r="N214" s="130"/>
      <c r="O214" s="132"/>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c r="AO214" s="130"/>
      <c r="AP214" s="130"/>
      <c r="AQ214" s="130"/>
      <c r="AR214" s="130"/>
      <c r="AS214" s="130"/>
      <c r="AT214" s="130"/>
      <c r="AU214" s="130"/>
      <c r="AV214" s="130"/>
      <c r="AW214" s="130"/>
      <c r="AX214" s="130"/>
      <c r="AY214" s="130"/>
      <c r="AZ214" s="130"/>
      <c r="BA214" s="130"/>
      <c r="BB214" s="130"/>
      <c r="BC214" s="130"/>
      <c r="BD214" s="130"/>
      <c r="BE214" s="130"/>
      <c r="BF214" s="130"/>
      <c r="BG214" s="130"/>
      <c r="BH214" s="130"/>
      <c r="BI214" s="130"/>
      <c r="BJ214" s="130"/>
      <c r="BK214" s="130"/>
      <c r="BL214" s="130"/>
      <c r="BM214" s="130"/>
      <c r="BN214" s="130"/>
      <c r="BO214" s="130"/>
      <c r="BP214" s="130"/>
    </row>
    <row r="215" spans="1:68" s="135" customFormat="1">
      <c r="B215" s="133"/>
      <c r="C215" s="134"/>
      <c r="D215" s="134"/>
      <c r="E215" s="134"/>
      <c r="F215" s="134"/>
      <c r="G215" s="134"/>
      <c r="I215" s="120"/>
      <c r="J215" s="120"/>
      <c r="K215" s="120"/>
      <c r="L215" s="120"/>
      <c r="M215" s="120"/>
      <c r="N215" s="120"/>
      <c r="O215" s="132"/>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row>
    <row r="216" spans="1:68" s="135" customFormat="1">
      <c r="A216" s="134"/>
      <c r="B216" s="133"/>
      <c r="C216" s="134"/>
      <c r="D216" s="134"/>
      <c r="E216" s="134"/>
      <c r="F216" s="134"/>
      <c r="I216" s="120"/>
      <c r="J216" s="120"/>
      <c r="K216" s="120"/>
      <c r="L216" s="120"/>
      <c r="M216" s="120"/>
      <c r="N216" s="120"/>
      <c r="O216" s="132"/>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row>
  </sheetData>
  <sortState ref="A2:L35">
    <sortCondition ref="A2:A35"/>
  </sortState>
  <phoneticPr fontId="36" type="noConversion"/>
  <pageMargins left="0.75" right="0.75" top="1" bottom="1" header="0.5" footer="0.5"/>
  <pageSetup scale="32" orientation="landscape" horizontalDpi="4294967292" verticalDpi="4294967292"/>
  <legacy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M24"/>
  <sheetViews>
    <sheetView showGridLines="0" tabSelected="1" zoomScale="150" zoomScaleNormal="150" zoomScalePageLayoutView="150" workbookViewId="0">
      <selection activeCell="B23" sqref="B23"/>
    </sheetView>
  </sheetViews>
  <sheetFormatPr baseColWidth="10" defaultRowHeight="15" x14ac:dyDescent="0"/>
  <cols>
    <col min="1" max="1" width="2.5" customWidth="1"/>
    <col min="2" max="2" width="13" customWidth="1"/>
    <col min="3" max="3" width="11.5" bestFit="1" customWidth="1"/>
    <col min="4" max="4" width="3.5" customWidth="1"/>
  </cols>
  <sheetData>
    <row r="1" spans="1:13">
      <c r="A1" s="153"/>
      <c r="B1" s="154"/>
      <c r="C1" s="154"/>
      <c r="D1" s="154"/>
      <c r="E1" s="154"/>
      <c r="F1" s="154"/>
      <c r="G1" s="154"/>
      <c r="H1" s="154"/>
      <c r="I1" s="154"/>
      <c r="J1" s="154"/>
      <c r="K1" s="155"/>
      <c r="M1" s="191">
        <v>8000</v>
      </c>
    </row>
    <row r="2" spans="1:13" ht="20">
      <c r="A2" s="156"/>
      <c r="B2" s="157" t="s">
        <v>121</v>
      </c>
      <c r="C2" s="158"/>
      <c r="D2" s="158"/>
      <c r="E2" s="158"/>
      <c r="F2" s="158"/>
      <c r="G2" s="158"/>
      <c r="H2" s="158"/>
      <c r="I2" s="158"/>
      <c r="J2" s="158"/>
      <c r="K2" s="159"/>
      <c r="M2" s="191">
        <v>5750</v>
      </c>
    </row>
    <row r="3" spans="1:13">
      <c r="A3" s="156"/>
      <c r="B3" s="160" t="s">
        <v>120</v>
      </c>
      <c r="C3" s="158"/>
      <c r="D3" s="158"/>
      <c r="E3" s="158"/>
      <c r="F3" s="158"/>
      <c r="G3" s="158"/>
      <c r="H3" s="158"/>
      <c r="I3" s="158"/>
      <c r="J3" s="158"/>
      <c r="K3" s="159"/>
    </row>
    <row r="4" spans="1:13">
      <c r="A4" s="156"/>
      <c r="B4" s="158"/>
      <c r="C4" s="161"/>
      <c r="D4" s="161"/>
      <c r="E4" s="158"/>
      <c r="F4" s="161"/>
      <c r="G4" s="158"/>
      <c r="H4" s="158"/>
      <c r="I4" s="158"/>
      <c r="J4" s="158"/>
      <c r="K4" s="159"/>
    </row>
    <row r="5" spans="1:13">
      <c r="A5" s="156"/>
      <c r="B5" s="219" t="s">
        <v>112</v>
      </c>
      <c r="C5" s="220"/>
      <c r="D5" s="174"/>
      <c r="E5" s="158"/>
      <c r="F5" s="158"/>
      <c r="G5" s="158"/>
      <c r="H5" s="158"/>
      <c r="I5" s="158"/>
      <c r="J5" s="158"/>
      <c r="K5" s="159"/>
    </row>
    <row r="6" spans="1:13" ht="20">
      <c r="A6" s="156"/>
      <c r="B6" s="150" t="s">
        <v>122</v>
      </c>
      <c r="C6" s="170">
        <v>114</v>
      </c>
      <c r="D6" s="177"/>
      <c r="E6" s="158"/>
      <c r="F6" s="158"/>
      <c r="G6" s="158"/>
      <c r="H6" s="158"/>
      <c r="I6" s="158"/>
      <c r="J6" s="158"/>
      <c r="K6" s="159"/>
    </row>
    <row r="7" spans="1:13" ht="20">
      <c r="A7" s="156"/>
      <c r="B7" s="150" t="s">
        <v>113</v>
      </c>
      <c r="C7" s="170">
        <v>300</v>
      </c>
      <c r="D7" s="177"/>
      <c r="E7" s="179"/>
      <c r="F7" s="179"/>
      <c r="G7" s="179"/>
      <c r="H7" s="179"/>
      <c r="I7" s="179"/>
      <c r="J7" s="179"/>
      <c r="K7" s="159"/>
    </row>
    <row r="8" spans="1:13" ht="20">
      <c r="A8" s="156"/>
      <c r="B8" s="150" t="s">
        <v>123</v>
      </c>
      <c r="C8" s="170">
        <v>3</v>
      </c>
      <c r="D8" s="177"/>
      <c r="E8" s="179"/>
      <c r="F8" s="179"/>
      <c r="G8" s="179"/>
      <c r="H8" s="179"/>
      <c r="I8" s="179"/>
      <c r="J8" s="179"/>
      <c r="K8" s="159"/>
    </row>
    <row r="9" spans="1:13" ht="20">
      <c r="A9" s="156"/>
      <c r="B9" s="150" t="s">
        <v>114</v>
      </c>
      <c r="C9" s="171">
        <v>8000</v>
      </c>
      <c r="D9" s="177"/>
      <c r="E9" s="158"/>
      <c r="F9" s="221" t="s">
        <v>125</v>
      </c>
      <c r="G9" s="222"/>
      <c r="H9" s="224">
        <f>C8</f>
        <v>3</v>
      </c>
      <c r="I9" s="223" t="s">
        <v>126</v>
      </c>
      <c r="J9" s="221"/>
      <c r="K9" s="159"/>
    </row>
    <row r="10" spans="1:13">
      <c r="A10" s="156"/>
      <c r="B10" s="151" t="s">
        <v>115</v>
      </c>
      <c r="C10" s="152">
        <f>C8*2</f>
        <v>6</v>
      </c>
      <c r="D10" s="174"/>
      <c r="E10" s="166"/>
      <c r="F10" s="180">
        <f>C8-2</f>
        <v>1</v>
      </c>
      <c r="G10" s="181">
        <f>C8-1</f>
        <v>2</v>
      </c>
      <c r="H10" s="225"/>
      <c r="I10" s="181">
        <f>C8+1</f>
        <v>4</v>
      </c>
      <c r="J10" s="182">
        <f>C8+2</f>
        <v>5</v>
      </c>
      <c r="K10" s="159"/>
    </row>
    <row r="11" spans="1:13">
      <c r="A11" s="156"/>
      <c r="B11" s="158"/>
      <c r="C11" s="161"/>
      <c r="D11" s="161"/>
      <c r="E11" s="183" t="s">
        <v>117</v>
      </c>
      <c r="F11" s="196">
        <f>H11</f>
        <v>34200</v>
      </c>
      <c r="G11" s="196">
        <f>H11</f>
        <v>34200</v>
      </c>
      <c r="H11" s="197">
        <f>C6*C7</f>
        <v>34200</v>
      </c>
      <c r="I11" s="196">
        <f>H11</f>
        <v>34200</v>
      </c>
      <c r="J11" s="196">
        <f>H11</f>
        <v>34200</v>
      </c>
      <c r="K11" s="159"/>
    </row>
    <row r="12" spans="1:13" ht="20">
      <c r="A12" s="162"/>
      <c r="B12" s="188" t="s">
        <v>12</v>
      </c>
      <c r="C12" s="189" t="s">
        <v>116</v>
      </c>
      <c r="D12" s="178"/>
      <c r="E12" s="184" t="s">
        <v>118</v>
      </c>
      <c r="F12" s="194">
        <f>F10*C9</f>
        <v>8000</v>
      </c>
      <c r="G12" s="194">
        <f>G10*C9</f>
        <v>16000</v>
      </c>
      <c r="H12" s="195">
        <f>C8*C9</f>
        <v>24000</v>
      </c>
      <c r="I12" s="194">
        <f>I10*C9</f>
        <v>32000</v>
      </c>
      <c r="J12" s="194">
        <f>J10*C9</f>
        <v>40000</v>
      </c>
      <c r="K12" s="159"/>
    </row>
    <row r="13" spans="1:13" ht="20">
      <c r="A13" s="156"/>
      <c r="B13" s="192">
        <f>C6-C10*ROUNDDOWN(C6/C10,0)</f>
        <v>0</v>
      </c>
      <c r="C13" s="193">
        <f>ROUNDDOWN(C6/C10,0)+1</f>
        <v>20</v>
      </c>
      <c r="D13" s="178"/>
      <c r="E13" s="185" t="s">
        <v>119</v>
      </c>
      <c r="F13" s="186">
        <f>F11/F12</f>
        <v>4.2750000000000004</v>
      </c>
      <c r="G13" s="186">
        <f t="shared" ref="G13:J13" si="0">G11/G12</f>
        <v>2.1375000000000002</v>
      </c>
      <c r="H13" s="187">
        <f>H11/H12</f>
        <v>1.425</v>
      </c>
      <c r="I13" s="186">
        <f t="shared" si="0"/>
        <v>1.0687500000000001</v>
      </c>
      <c r="J13" s="186">
        <f t="shared" si="0"/>
        <v>0.85499999999999998</v>
      </c>
      <c r="K13" s="159"/>
    </row>
    <row r="14" spans="1:13" ht="20">
      <c r="A14" s="156"/>
      <c r="B14" s="192">
        <f>C10-B13</f>
        <v>6</v>
      </c>
      <c r="C14" s="193">
        <f>ROUNDDOWN(C6/C10,0)</f>
        <v>19</v>
      </c>
      <c r="D14" s="178"/>
      <c r="E14" s="190"/>
      <c r="F14" s="217" t="s">
        <v>124</v>
      </c>
      <c r="G14" s="217"/>
      <c r="H14" s="217"/>
      <c r="I14" s="217"/>
      <c r="J14" s="218"/>
      <c r="K14" s="159"/>
    </row>
    <row r="15" spans="1:13">
      <c r="A15" s="156"/>
      <c r="B15" s="161"/>
      <c r="C15" s="161"/>
      <c r="D15" s="161"/>
      <c r="E15" s="158"/>
      <c r="F15" s="175"/>
      <c r="G15" s="175"/>
      <c r="H15" s="175"/>
      <c r="I15" s="175"/>
      <c r="J15" s="175"/>
      <c r="K15" s="159"/>
    </row>
    <row r="16" spans="1:13">
      <c r="A16" s="156"/>
      <c r="B16" s="158"/>
      <c r="C16" s="158"/>
      <c r="D16" s="158"/>
      <c r="E16" s="158"/>
      <c r="F16" s="158"/>
      <c r="G16" s="158"/>
      <c r="H16" s="158"/>
      <c r="I16" s="158"/>
      <c r="J16" s="158"/>
      <c r="K16" s="159"/>
    </row>
    <row r="17" spans="1:11">
      <c r="A17" s="156"/>
      <c r="B17" s="158"/>
      <c r="C17" s="158"/>
      <c r="D17" s="158"/>
      <c r="E17" s="158"/>
      <c r="F17" s="158"/>
      <c r="G17" s="158"/>
      <c r="H17" s="158"/>
      <c r="I17" s="158"/>
      <c r="J17" s="158"/>
      <c r="K17" s="159"/>
    </row>
    <row r="18" spans="1:11">
      <c r="A18" s="156"/>
      <c r="B18" s="172" t="s">
        <v>109</v>
      </c>
      <c r="C18" s="173"/>
      <c r="D18" s="176"/>
      <c r="E18" s="158"/>
      <c r="F18" s="158"/>
      <c r="G18" s="158"/>
      <c r="H18" s="158"/>
      <c r="I18" s="158"/>
      <c r="J18" s="158"/>
      <c r="K18" s="159"/>
    </row>
    <row r="19" spans="1:11">
      <c r="A19" s="156"/>
      <c r="B19" s="169" t="s">
        <v>24</v>
      </c>
      <c r="C19" s="167"/>
      <c r="D19" s="32"/>
      <c r="E19" s="158"/>
      <c r="F19" s="158"/>
      <c r="G19" s="158"/>
      <c r="H19" s="158"/>
      <c r="I19" s="158"/>
      <c r="J19" s="158"/>
      <c r="K19" s="159"/>
    </row>
    <row r="20" spans="1:11">
      <c r="A20" s="156"/>
      <c r="B20" s="60"/>
      <c r="C20" s="158"/>
      <c r="D20" s="158"/>
      <c r="E20" s="158"/>
      <c r="F20" s="158"/>
      <c r="G20" s="158"/>
      <c r="H20" s="158"/>
      <c r="I20" s="158"/>
      <c r="J20" s="158"/>
      <c r="K20" s="159"/>
    </row>
    <row r="21" spans="1:11">
      <c r="A21" s="156"/>
      <c r="B21" s="168" t="s">
        <v>57</v>
      </c>
      <c r="C21" s="158"/>
      <c r="D21" s="158"/>
      <c r="E21" s="158"/>
      <c r="F21" s="158"/>
      <c r="G21" s="158"/>
      <c r="H21" s="158"/>
      <c r="I21" s="158"/>
      <c r="J21" s="158"/>
      <c r="K21" s="159"/>
    </row>
    <row r="22" spans="1:11">
      <c r="A22" s="156"/>
      <c r="B22" s="60" t="s">
        <v>504</v>
      </c>
      <c r="C22" s="158"/>
      <c r="D22" s="158"/>
      <c r="E22" s="158"/>
      <c r="F22" s="158"/>
      <c r="G22" s="158"/>
      <c r="H22" s="158"/>
      <c r="I22" s="158"/>
      <c r="J22" s="158"/>
      <c r="K22" s="159"/>
    </row>
    <row r="23" spans="1:11">
      <c r="A23" s="156"/>
      <c r="B23" s="61" t="s">
        <v>61</v>
      </c>
      <c r="C23" s="158"/>
      <c r="D23" s="158"/>
      <c r="E23" s="158"/>
      <c r="F23" s="158"/>
      <c r="G23" s="158"/>
      <c r="H23" s="158"/>
      <c r="I23" s="158"/>
      <c r="J23" s="158"/>
      <c r="K23" s="159"/>
    </row>
    <row r="24" spans="1:11">
      <c r="A24" s="163"/>
      <c r="B24" s="164"/>
      <c r="C24" s="164"/>
      <c r="D24" s="164"/>
      <c r="E24" s="164"/>
      <c r="F24" s="164"/>
      <c r="G24" s="164"/>
      <c r="H24" s="164"/>
      <c r="I24" s="164"/>
      <c r="J24" s="164"/>
      <c r="K24" s="165"/>
    </row>
  </sheetData>
  <sheetProtection password="E5F0" sheet="1" objects="1" scenarios="1"/>
  <mergeCells count="5">
    <mergeCell ref="F14:J14"/>
    <mergeCell ref="B5:C5"/>
    <mergeCell ref="F9:G9"/>
    <mergeCell ref="I9:J9"/>
    <mergeCell ref="H9:H10"/>
  </mergeCells>
  <phoneticPr fontId="36" type="noConversion"/>
  <dataValidations count="1">
    <dataValidation type="list" allowBlank="1" showInputMessage="1" showErrorMessage="1" promptTitle="AC Rating of Inverter Model" sqref="C9:D9">
      <formula1>$M$1:$M$2</formula1>
    </dataValidation>
  </dataValidations>
  <hyperlinks>
    <hyperlink ref="B23" r:id="rId1"/>
  </hyperlinks>
  <pageMargins left="0.75" right="0.75" top="1" bottom="1" header="0.5" footer="0.5"/>
  <pageSetup orientation="landscape" horizontalDpi="4294967292" verticalDpi="4294967292"/>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String Length Calculator</vt:lpstr>
      <vt:lpstr>Your Module Table</vt:lpstr>
      <vt:lpstr>Rough Site Stringing Calculator</vt:lpstr>
    </vt:vector>
  </TitlesOfParts>
  <Company>HiQ Solar, Inc.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HiQ Solar String Sizing Spreadsheet</dc:title>
  <dc:creator>Guy Foster</dc:creator>
  <dc:description>Use at own risk, no responsibility for errors, omissions, etc.</dc:description>
  <cp:lastModifiedBy>Guy Foster</cp:lastModifiedBy>
  <cp:lastPrinted>2017-03-27T20:31:41Z</cp:lastPrinted>
  <dcterms:created xsi:type="dcterms:W3CDTF">2014-12-02T18:10:42Z</dcterms:created>
  <dcterms:modified xsi:type="dcterms:W3CDTF">2017-04-24T17:50:15Z</dcterms:modified>
</cp:coreProperties>
</file>